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4"/>
  <workbookPr/>
  <mc:AlternateContent xmlns:mc="http://schemas.openxmlformats.org/markup-compatibility/2006">
    <mc:Choice Requires="x15">
      <x15ac:absPath xmlns:x15ac="http://schemas.microsoft.com/office/spreadsheetml/2010/11/ac" url="/Users/yildirima1/Dropbox/SCSU teaching/FIN 432/2019 FALL/Case reports/"/>
    </mc:Choice>
  </mc:AlternateContent>
  <xr:revisionPtr revIDLastSave="0" documentId="13_ncr:1_{F3B66ECA-BCBD-E64C-9B24-550F3F6DDED1}" xr6:coauthVersionLast="36" xr6:coauthVersionMax="36" xr10:uidLastSave="{00000000-0000-0000-0000-000000000000}"/>
  <bookViews>
    <workbookView xWindow="-30280" yWindow="-900" windowWidth="25200" windowHeight="11880" tabRatio="762" activeTab="8" xr2:uid="{00000000-000D-0000-FFFF-FFFF00000000}"/>
  </bookViews>
  <sheets>
    <sheet name="Exh. 2" sheetId="3" r:id="rId1"/>
    <sheet name="Exh. 3" sheetId="2" r:id="rId2"/>
    <sheet name="Exh. 4" sheetId="16" r:id="rId3"/>
    <sheet name="Exh. 5" sheetId="17" r:id="rId4"/>
    <sheet name="Exh. 6" sheetId="19" r:id="rId5"/>
    <sheet name="Exh. 7" sheetId="14" r:id="rId6"/>
    <sheet name="Exh. 8" sheetId="15" r:id="rId7"/>
    <sheet name="Exh. 9" sheetId="13" r:id="rId8"/>
    <sheet name="Exh TN1" sheetId="20" r:id="rId9"/>
  </sheets>
  <definedNames>
    <definedName name="_xlnm.Print_Area" localSheetId="8">'Exh TN1'!$B$2:$F$49</definedName>
    <definedName name="_xlnm.Print_Area" localSheetId="0">'Exh. 2'!$B$2:$E$48</definedName>
    <definedName name="_xlnm.Print_Area" localSheetId="1">'Exh. 3'!$B$2:$I$52</definedName>
    <definedName name="_xlnm.Print_Area" localSheetId="2">'Exh. 4'!$B$2:$L$31</definedName>
    <definedName name="_xlnm.Print_Area" localSheetId="3">'Exh. 5'!$B$2:$L$17</definedName>
    <definedName name="_xlnm.Print_Area" localSheetId="4">'Exh. 6'!$B$2:$X$29</definedName>
    <definedName name="_xlnm.Print_Area" localSheetId="5">'Exh. 7'!$B$2:$K$55</definedName>
    <definedName name="_xlnm.Print_Area" localSheetId="6">'Exh. 8'!$B$2:$M$40</definedName>
    <definedName name="_xlnm.Print_Area" localSheetId="7">'Exh. 9'!$B$2:$F$36</definedName>
  </definedNames>
  <calcPr calcId="181029"/>
</workbook>
</file>

<file path=xl/calcChain.xml><?xml version="1.0" encoding="utf-8"?>
<calcChain xmlns="http://schemas.openxmlformats.org/spreadsheetml/2006/main">
  <c r="G46" i="14" l="1"/>
  <c r="G42" i="14"/>
  <c r="G41" i="14"/>
  <c r="G38" i="14"/>
  <c r="G37" i="14"/>
  <c r="G36" i="14"/>
  <c r="G34" i="14"/>
  <c r="C18" i="3"/>
  <c r="C24" i="3" s="1"/>
  <c r="D18" i="3"/>
  <c r="E18" i="3"/>
  <c r="E24" i="3" s="1"/>
  <c r="D24" i="3"/>
  <c r="C34" i="3"/>
  <c r="D34" i="3"/>
  <c r="E34" i="3"/>
  <c r="C44" i="3"/>
  <c r="C46" i="3" s="1"/>
  <c r="D44" i="3"/>
  <c r="D46" i="3" s="1"/>
  <c r="E44" i="3"/>
  <c r="E46" i="3" s="1"/>
  <c r="D8" i="2"/>
  <c r="E8" i="2" s="1"/>
  <c r="F8" i="2" s="1"/>
  <c r="H11" i="2"/>
  <c r="I11" i="2"/>
  <c r="C12" i="2"/>
  <c r="D12" i="2"/>
  <c r="E12" i="2"/>
  <c r="F12" i="2"/>
  <c r="H12" i="2"/>
  <c r="H26" i="2" s="1"/>
  <c r="H33" i="2" s="1"/>
  <c r="H35" i="2" s="1"/>
  <c r="I12" i="2"/>
  <c r="C17" i="2"/>
  <c r="D17" i="2"/>
  <c r="E17" i="2"/>
  <c r="E26" i="2" s="1"/>
  <c r="E33" i="2" s="1"/>
  <c r="E35" i="2" s="1"/>
  <c r="F17" i="2"/>
  <c r="H17" i="2"/>
  <c r="I17" i="2"/>
  <c r="C26" i="2"/>
  <c r="C33" i="2" s="1"/>
  <c r="C35" i="2" s="1"/>
  <c r="D26" i="2"/>
  <c r="D33" i="2" s="1"/>
  <c r="D35" i="2" s="1"/>
  <c r="F26" i="2"/>
  <c r="I26" i="2"/>
  <c r="I33" i="2" s="1"/>
  <c r="I35" i="2" s="1"/>
  <c r="C31" i="2"/>
  <c r="D31" i="2"/>
  <c r="E31" i="2"/>
  <c r="F31" i="2"/>
  <c r="H31" i="2"/>
  <c r="I31" i="2"/>
  <c r="F33" i="2"/>
  <c r="F35" i="2" s="1"/>
  <c r="I43" i="2"/>
  <c r="F22" i="14"/>
  <c r="G22" i="14"/>
  <c r="G31" i="14"/>
  <c r="I31" i="14"/>
  <c r="E33" i="14"/>
  <c r="G33" i="14" s="1"/>
  <c r="I33" i="14"/>
  <c r="I34" i="14"/>
  <c r="E35" i="14"/>
  <c r="G35" i="14" s="1"/>
  <c r="I35" i="14"/>
  <c r="I36" i="14"/>
  <c r="I37" i="14"/>
  <c r="I38" i="14"/>
  <c r="E39" i="14"/>
  <c r="I39" i="14" s="1"/>
  <c r="E40" i="14"/>
  <c r="G40" i="14" s="1"/>
  <c r="I41" i="14"/>
  <c r="I42" i="14"/>
  <c r="E43" i="14"/>
  <c r="I43" i="14"/>
  <c r="E44" i="14"/>
  <c r="G44" i="14" s="1"/>
  <c r="K44" i="14"/>
  <c r="E45" i="14"/>
  <c r="G45" i="14" s="1"/>
  <c r="I46" i="14"/>
  <c r="E47" i="14"/>
  <c r="G47" i="14"/>
  <c r="E48" i="14"/>
  <c r="G48" i="14"/>
  <c r="M10" i="15"/>
  <c r="B11" i="15"/>
  <c r="B12" i="15" s="1"/>
  <c r="B13" i="15" s="1"/>
  <c r="B14" i="15" s="1"/>
  <c r="B15" i="15" s="1"/>
  <c r="M11" i="15"/>
  <c r="M12" i="15"/>
  <c r="M13" i="15"/>
  <c r="M14" i="15"/>
  <c r="M15" i="15"/>
  <c r="Y1172" i="15"/>
  <c r="Y1173" i="15"/>
  <c r="Y1174" i="15"/>
  <c r="Y1433" i="15"/>
  <c r="Y1434" i="15"/>
  <c r="Y1435" i="15"/>
  <c r="Y1693" i="15"/>
  <c r="Y1694" i="15"/>
  <c r="Y1695" i="15"/>
  <c r="D10" i="13"/>
  <c r="E10" i="13" s="1"/>
  <c r="F10" i="13" s="1"/>
  <c r="D13" i="13"/>
  <c r="E13" i="13" s="1"/>
  <c r="C15" i="13"/>
  <c r="C11" i="13" s="1"/>
  <c r="D11" i="13" s="1"/>
  <c r="E11" i="13" s="1"/>
  <c r="F11" i="13" s="1"/>
  <c r="C22" i="13"/>
  <c r="D22" i="13" s="1"/>
  <c r="C25" i="13"/>
  <c r="C27" i="13" s="1"/>
  <c r="C26" i="13"/>
  <c r="D10" i="20"/>
  <c r="E10" i="20" s="1"/>
  <c r="F10" i="20" s="1"/>
  <c r="C13" i="20"/>
  <c r="C15" i="20" s="1"/>
  <c r="D13" i="20"/>
  <c r="E13" i="20" s="1"/>
  <c r="C16" i="20"/>
  <c r="C22" i="20"/>
  <c r="D22" i="20" s="1"/>
  <c r="C27" i="20"/>
  <c r="I44" i="14"/>
  <c r="I48" i="14"/>
  <c r="I47" i="14"/>
  <c r="G39" i="14"/>
  <c r="G43" i="14"/>
  <c r="E22" i="20" l="1"/>
  <c r="E20" i="20" s="1"/>
  <c r="E27" i="20" s="1"/>
  <c r="D20" i="20"/>
  <c r="I40" i="14"/>
  <c r="C17" i="13"/>
  <c r="I45" i="14"/>
  <c r="E22" i="13"/>
  <c r="D20" i="13"/>
  <c r="F13" i="20"/>
  <c r="C17" i="20"/>
  <c r="C11" i="20"/>
  <c r="D11" i="20" s="1"/>
  <c r="F13" i="13"/>
  <c r="F22" i="20"/>
  <c r="E21" i="20"/>
  <c r="D27" i="20"/>
  <c r="E14" i="20" l="1"/>
  <c r="E15" i="20" s="1"/>
  <c r="E16" i="20" s="1"/>
  <c r="E17" i="20" s="1"/>
  <c r="D21" i="20"/>
  <c r="D14" i="20"/>
  <c r="D15" i="20" s="1"/>
  <c r="D14" i="13"/>
  <c r="D15" i="13" s="1"/>
  <c r="D25" i="13"/>
  <c r="F20" i="20"/>
  <c r="F21" i="20"/>
  <c r="E11" i="20"/>
  <c r="E21" i="13"/>
  <c r="F22" i="13"/>
  <c r="E20" i="13"/>
  <c r="D16" i="20"/>
  <c r="D17" i="20"/>
  <c r="D21" i="13"/>
  <c r="D26" i="13" l="1"/>
  <c r="D27" i="13" s="1"/>
  <c r="F27" i="20"/>
  <c r="F14" i="20"/>
  <c r="F15" i="20" s="1"/>
  <c r="D16" i="13"/>
  <c r="D17" i="13"/>
  <c r="E25" i="13"/>
  <c r="E14" i="13"/>
  <c r="E15" i="13" s="1"/>
  <c r="F20" i="13"/>
  <c r="F21" i="13" s="1"/>
  <c r="F11" i="20"/>
  <c r="E26" i="13" l="1"/>
  <c r="E27" i="13" s="1"/>
  <c r="F16" i="20"/>
  <c r="F17" i="20" s="1"/>
  <c r="F25" i="13"/>
  <c r="F14" i="13"/>
  <c r="F15" i="13" s="1"/>
  <c r="E16" i="13"/>
  <c r="E17" i="13" s="1"/>
  <c r="F16" i="13" l="1"/>
  <c r="F17" i="13" s="1"/>
  <c r="F26" i="13"/>
  <c r="F27" i="13" s="1"/>
</calcChain>
</file>

<file path=xl/sharedStrings.xml><?xml version="1.0" encoding="utf-8"?>
<sst xmlns="http://schemas.openxmlformats.org/spreadsheetml/2006/main" count="376" uniqueCount="250">
  <si>
    <r>
      <t>(1)</t>
    </r>
    <r>
      <rPr>
        <sz val="10"/>
        <rFont val="Times New Roman"/>
        <family val="1"/>
      </rPr>
      <t xml:space="preserve"> For the Years Ended December 31, 2006, January 1, 2006 and January 2, 2005, December 28, 2003.</t>
    </r>
  </si>
  <si>
    <t>Sources of data:  Yahoo! Finance and Datastream.</t>
  </si>
  <si>
    <t xml:space="preserve">McCormick &amp; Schmick's </t>
  </si>
  <si>
    <t>Fiscal Year End</t>
  </si>
  <si>
    <t>Q2</t>
  </si>
  <si>
    <t>Q3</t>
  </si>
  <si>
    <t>Q4</t>
  </si>
  <si>
    <t>Price</t>
  </si>
  <si>
    <t>Prime</t>
  </si>
  <si>
    <t>Lending</t>
  </si>
  <si>
    <t>U.S. Treasury Securities</t>
  </si>
  <si>
    <t>Bills</t>
  </si>
  <si>
    <t>Notes &amp; Bonds</t>
  </si>
  <si>
    <t>3-month</t>
  </si>
  <si>
    <t>6-month</t>
  </si>
  <si>
    <t>3-year</t>
  </si>
  <si>
    <t>10-year</t>
  </si>
  <si>
    <t>30-year</t>
  </si>
  <si>
    <t>Corporate  bonds  (Moody's)</t>
  </si>
  <si>
    <t>Aaa 3</t>
  </si>
  <si>
    <t>Interest expense</t>
  </si>
  <si>
    <t>Income taxes</t>
  </si>
  <si>
    <t>Tax rate</t>
  </si>
  <si>
    <t>Price per share</t>
  </si>
  <si>
    <t xml:space="preserve">  Earnings before taxes</t>
  </si>
  <si>
    <t xml:space="preserve">  Net income</t>
  </si>
  <si>
    <t xml:space="preserve">  Total capital</t>
  </si>
  <si>
    <t xml:space="preserve">  Market value of capital</t>
  </si>
  <si>
    <t>Return on equity</t>
  </si>
  <si>
    <r>
      <t xml:space="preserve">Sources of data: </t>
    </r>
    <r>
      <rPr>
        <i/>
        <sz val="10"/>
        <rFont val="Times New Roman"/>
        <family val="1"/>
      </rPr>
      <t xml:space="preserve"> Value Line Investment Survey</t>
    </r>
    <r>
      <rPr>
        <sz val="10"/>
        <rFont val="Times New Roman"/>
        <family val="1"/>
      </rPr>
      <t xml:space="preserve">, 2007; </t>
    </r>
    <r>
      <rPr>
        <i/>
        <sz val="10"/>
        <rFont val="Times New Roman"/>
        <family val="1"/>
      </rPr>
      <t>Standard &amp; Poor's Stock Report</t>
    </r>
    <r>
      <rPr>
        <sz val="10"/>
        <rFont val="Times New Roman"/>
        <family val="1"/>
      </rPr>
      <t>, 2007 and company Annual Reports and websites.</t>
    </r>
  </si>
  <si>
    <t>Baa</t>
  </si>
  <si>
    <t>......</t>
  </si>
  <si>
    <t>2006: Jan.</t>
  </si>
  <si>
    <t xml:space="preserve">         Feb.</t>
  </si>
  <si>
    <t xml:space="preserve">         Mar.</t>
  </si>
  <si>
    <t xml:space="preserve">         Apr.</t>
  </si>
  <si>
    <t xml:space="preserve">         May.</t>
  </si>
  <si>
    <t xml:space="preserve">         Aug.</t>
  </si>
  <si>
    <t xml:space="preserve">         Sept.</t>
  </si>
  <si>
    <t xml:space="preserve">         Oct.</t>
  </si>
  <si>
    <t xml:space="preserve">         Nov.</t>
  </si>
  <si>
    <t xml:space="preserve">         Dec.</t>
  </si>
  <si>
    <t>2007: Jan.</t>
  </si>
  <si>
    <t>Interest Rates and Yields</t>
  </si>
  <si>
    <t>LIBOR</t>
  </si>
  <si>
    <t>Price to earning ratio</t>
  </si>
  <si>
    <t>CPK</t>
  </si>
  <si>
    <t>S&amp;P Smallcap 600 Restaurants</t>
  </si>
  <si>
    <t>Cost of equity</t>
  </si>
  <si>
    <t>WACC</t>
  </si>
  <si>
    <t>Exhibit TN1</t>
  </si>
  <si>
    <r>
      <t xml:space="preserve">(3) </t>
    </r>
    <r>
      <rPr>
        <sz val="10"/>
        <rFont val="Times New Roman"/>
        <family val="1"/>
      </rPr>
      <t>Market values of debt equal book values.</t>
    </r>
  </si>
  <si>
    <r>
      <t>Interest rate</t>
    </r>
    <r>
      <rPr>
        <vertAlign val="superscript"/>
        <sz val="12"/>
        <rFont val="Times New Roman"/>
        <family val="1"/>
      </rPr>
      <t>(1)</t>
    </r>
  </si>
  <si>
    <r>
      <t>Earnings before income taxes and interest</t>
    </r>
    <r>
      <rPr>
        <vertAlign val="superscript"/>
        <sz val="12"/>
        <rFont val="Times New Roman"/>
        <family val="1"/>
      </rPr>
      <t>(2)</t>
    </r>
  </si>
  <si>
    <t>Total liabilities &amp; Shareholders' Equity</t>
  </si>
  <si>
    <t>Other prepaid expenses &amp; other current assets</t>
  </si>
  <si>
    <r>
      <t>Company-owned open at end of period</t>
    </r>
    <r>
      <rPr>
        <vertAlign val="superscript"/>
        <sz val="12"/>
        <rFont val="Times New Roman"/>
        <family val="1"/>
      </rPr>
      <t>(3)</t>
    </r>
  </si>
  <si>
    <t>P.F. Chang's China Bistro</t>
  </si>
  <si>
    <t>Red Robin Gourmet Burgers</t>
  </si>
  <si>
    <t>Ruth's Chris Steak House, Inc.</t>
  </si>
  <si>
    <t>Sonic Corporation</t>
  </si>
  <si>
    <t>Texas Roadhouse, Inc.</t>
  </si>
  <si>
    <t>June</t>
  </si>
  <si>
    <t>May</t>
  </si>
  <si>
    <r>
      <t>Brinker International</t>
    </r>
    <r>
      <rPr>
        <vertAlign val="superscript"/>
        <sz val="12"/>
        <rFont val="Times New Roman"/>
        <family val="1"/>
      </rPr>
      <t>(1)</t>
    </r>
  </si>
  <si>
    <r>
      <t xml:space="preserve">(1) </t>
    </r>
    <r>
      <rPr>
        <sz val="10"/>
        <rFont val="Times New Roman"/>
        <family val="1"/>
      </rPr>
      <t>Brinker's restaurant brands include Chili's Grill &amp; Bar, Romano's Macaroni Grill, On The Border and Maggiano's.</t>
    </r>
  </si>
  <si>
    <r>
      <t>Darden Restaurants, Inc.</t>
    </r>
    <r>
      <rPr>
        <vertAlign val="superscript"/>
        <sz val="12"/>
        <rFont val="Times New Roman"/>
        <family val="1"/>
      </rPr>
      <t>(2)</t>
    </r>
  </si>
  <si>
    <r>
      <t xml:space="preserve">(2) </t>
    </r>
    <r>
      <rPr>
        <sz val="10"/>
        <rFont val="Times New Roman"/>
        <family val="1"/>
      </rPr>
      <t>Darden's restaurant brands include Red Lobster and The Olive Garden.</t>
    </r>
  </si>
  <si>
    <r>
      <t>RARE Hospitality International Inc.</t>
    </r>
    <r>
      <rPr>
        <vertAlign val="superscript"/>
        <sz val="12"/>
        <rFont val="Times New Roman"/>
        <family val="1"/>
      </rPr>
      <t>(3)</t>
    </r>
    <r>
      <rPr>
        <sz val="12"/>
        <rFont val="Times New Roman"/>
        <family val="1"/>
      </rPr>
      <t xml:space="preserve"> </t>
    </r>
  </si>
  <si>
    <t>Cash and cash equivalents</t>
  </si>
  <si>
    <t>Total assets</t>
  </si>
  <si>
    <t>Exhibit 7</t>
  </si>
  <si>
    <t>Net Profit</t>
  </si>
  <si>
    <t>Consolidated Balance Sheet (in thousands)</t>
  </si>
  <si>
    <t>Investments in marketable securities</t>
  </si>
  <si>
    <t>CY03</t>
  </si>
  <si>
    <t>CY04</t>
  </si>
  <si>
    <t>CY05</t>
  </si>
  <si>
    <t>CY06</t>
  </si>
  <si>
    <t>Q1</t>
  </si>
  <si>
    <t>CY07</t>
  </si>
  <si>
    <r>
      <t xml:space="preserve">(1) </t>
    </r>
    <r>
      <rPr>
        <sz val="10"/>
        <rFont val="Times New Roman"/>
        <family val="1"/>
      </rPr>
      <t xml:space="preserve">Brinker's comparable store sales is a blended rate for its various brands.  </t>
    </r>
  </si>
  <si>
    <t>Darden Restaurants, Inc. -- Red Lobster</t>
  </si>
  <si>
    <t>Darden Restaurants, Inc. -- Olive Garden</t>
  </si>
  <si>
    <t>RARE -- Longhorn Steakhouse</t>
  </si>
  <si>
    <t>Selected Historical Comparable Store Sales (Calendarized)</t>
  </si>
  <si>
    <t>Market value:</t>
  </si>
  <si>
    <t>Shares outstanding (thousands)</t>
  </si>
  <si>
    <t>Other receivables</t>
  </si>
  <si>
    <t>Current assets</t>
  </si>
  <si>
    <t>Inventories</t>
  </si>
  <si>
    <t>Three Months Ended</t>
  </si>
  <si>
    <t>Restaurants open at end of period</t>
  </si>
  <si>
    <t>Source of data:  KeyBanc Capital Markets equity research.</t>
  </si>
  <si>
    <t>Firm</t>
  </si>
  <si>
    <t>Oppenheimer and Co. Inc.</t>
  </si>
  <si>
    <t>Date of</t>
  </si>
  <si>
    <t>Report</t>
  </si>
  <si>
    <t>Target</t>
  </si>
  <si>
    <t>CIBC World Markets</t>
  </si>
  <si>
    <t>KeyBanc Capital Markets</t>
  </si>
  <si>
    <t xml:space="preserve">Total </t>
  </si>
  <si>
    <t>Turnover</t>
  </si>
  <si>
    <t>Exhibit 4</t>
  </si>
  <si>
    <t>July</t>
  </si>
  <si>
    <t>Liabilities and Shareholders' Equity</t>
  </si>
  <si>
    <t>Total shareholders' equity</t>
  </si>
  <si>
    <t>Loss on impairment of PP&amp;E</t>
  </si>
  <si>
    <t>Equity in loss of unconsolidated JV</t>
  </si>
  <si>
    <r>
      <t>Avg weekly full service rest. sales</t>
    </r>
    <r>
      <rPr>
        <vertAlign val="superscript"/>
        <sz val="12"/>
        <rFont val="Times New Roman"/>
        <family val="1"/>
      </rPr>
      <t>(3)</t>
    </r>
  </si>
  <si>
    <r>
      <t>(3)</t>
    </r>
    <r>
      <rPr>
        <sz val="10"/>
        <rFont val="Times New Roman"/>
        <family val="1"/>
      </rPr>
      <t xml:space="preserve"> Data for company-owned restaurants.</t>
    </r>
  </si>
  <si>
    <r>
      <t>18-mo. comparable rest. sales growth</t>
    </r>
    <r>
      <rPr>
        <vertAlign val="superscript"/>
        <sz val="12"/>
        <rFont val="Times New Roman"/>
        <family val="1"/>
      </rPr>
      <t>(3)</t>
    </r>
  </si>
  <si>
    <t>Additional paid-in-capital</t>
  </si>
  <si>
    <t>Assets</t>
  </si>
  <si>
    <t>Revenues</t>
  </si>
  <si>
    <t>Exhibit 5</t>
  </si>
  <si>
    <t>Exhibit 6</t>
  </si>
  <si>
    <t>Margin</t>
  </si>
  <si>
    <t xml:space="preserve">  Basic</t>
  </si>
  <si>
    <t xml:space="preserve">   </t>
  </si>
  <si>
    <t xml:space="preserve">As of </t>
  </si>
  <si>
    <t>Current liabilities</t>
  </si>
  <si>
    <t>max</t>
  </si>
  <si>
    <t>min</t>
  </si>
  <si>
    <t>avg</t>
  </si>
  <si>
    <t>Net income</t>
  </si>
  <si>
    <t>EPS</t>
  </si>
  <si>
    <r>
      <t>(2)</t>
    </r>
    <r>
      <rPr>
        <sz val="10"/>
        <rFont val="Times New Roman"/>
        <family val="1"/>
      </rPr>
      <t xml:space="preserve"> Severance charges represent payments to former President/CEO and former SVP/Senior Development Officer under terms of their separation agreements.</t>
    </r>
  </si>
  <si>
    <t>California Pizza Kitchen, Inc.</t>
  </si>
  <si>
    <t>NA</t>
  </si>
  <si>
    <t>Current</t>
  </si>
  <si>
    <t xml:space="preserve">Current </t>
  </si>
  <si>
    <t>Liabilities</t>
  </si>
  <si>
    <t>Debt</t>
  </si>
  <si>
    <t>Debt/</t>
  </si>
  <si>
    <t>Capital</t>
  </si>
  <si>
    <t>Beta</t>
  </si>
  <si>
    <t>NMF</t>
  </si>
  <si>
    <t>Sources of data:  Company Annual and Quarterly Reports.</t>
  </si>
  <si>
    <r>
      <t xml:space="preserve">Sources of data:  </t>
    </r>
    <r>
      <rPr>
        <i/>
        <sz val="10"/>
        <rFont val="Times New Roman"/>
        <family val="1"/>
      </rPr>
      <t>Economic Report of the President</t>
    </r>
    <r>
      <rPr>
        <sz val="10"/>
        <rFont val="Times New Roman"/>
        <family val="1"/>
      </rPr>
      <t xml:space="preserve"> and Fannie Mae website.</t>
    </r>
  </si>
  <si>
    <t>Accumulated deficit</t>
  </si>
  <si>
    <t>Accumulated comprehensive loss</t>
  </si>
  <si>
    <t>Accounts payable</t>
  </si>
  <si>
    <t>Accrued rent</t>
  </si>
  <si>
    <t>California Pizza Kitchen</t>
  </si>
  <si>
    <t>Dividends</t>
  </si>
  <si>
    <t>Note:</t>
  </si>
  <si>
    <t>Notes:</t>
  </si>
  <si>
    <t>Equity</t>
  </si>
  <si>
    <t>Applebee's International, Inc.</t>
  </si>
  <si>
    <t>BJ's Restaurants, Inc.</t>
  </si>
  <si>
    <t>Exhibit 2</t>
  </si>
  <si>
    <t>Stock Price Comparison</t>
  </si>
  <si>
    <t>Exhibit 3</t>
  </si>
  <si>
    <t>Exhibit 8</t>
  </si>
  <si>
    <t>Exhibit 9</t>
  </si>
  <si>
    <t>Date</t>
  </si>
  <si>
    <t>Selected Forecasts for California Pizza Kitchen</t>
  </si>
  <si>
    <t>Dec.</t>
  </si>
  <si>
    <t>Month</t>
  </si>
  <si>
    <t>Book  Value</t>
  </si>
  <si>
    <t>Comparative Restaurant Financial Data, 2006 Fiscal Year (in millions, except per-share data)</t>
  </si>
  <si>
    <t>EBITDA</t>
  </si>
  <si>
    <t>Interest</t>
  </si>
  <si>
    <t>2007E</t>
  </si>
  <si>
    <t>2008E</t>
  </si>
  <si>
    <t>Restaurant sales</t>
  </si>
  <si>
    <t>Franchise and other revenues</t>
  </si>
  <si>
    <t>Total revenues</t>
  </si>
  <si>
    <t>Consolidated Income Statements (in thousands, except per-share data)</t>
  </si>
  <si>
    <t>Food, beverage and paper supplies</t>
  </si>
  <si>
    <t>Labor</t>
  </si>
  <si>
    <t>Direct operating and occupancy</t>
  </si>
  <si>
    <t>Cost of Sales</t>
  </si>
  <si>
    <t>General and administrative</t>
  </si>
  <si>
    <r>
      <t>Debt</t>
    </r>
    <r>
      <rPr>
        <vertAlign val="superscript"/>
        <sz val="12"/>
        <rFont val="Times New Roman"/>
        <family val="1"/>
      </rPr>
      <t>(3)</t>
    </r>
  </si>
  <si>
    <t>Pro Forma Tax Shield Effect of Recapitalization Scenarios</t>
  </si>
  <si>
    <t>(Dollars in thousands, except share data; figures based on end of June 2007)</t>
  </si>
  <si>
    <t>CALIFORNIA PIZZA KITCHEN</t>
  </si>
  <si>
    <t>Buffalo Wild Wings, Incorporated</t>
  </si>
  <si>
    <t>The Cheesecake Factory, Inc.</t>
  </si>
  <si>
    <t>Chipotle Mexican Grill, Inc.</t>
  </si>
  <si>
    <t>Frisch's Restaurants, Inc.</t>
  </si>
  <si>
    <t>McCormick &amp; Schmick's Seafood Restaurants, Inc.</t>
  </si>
  <si>
    <t>Panera Bread Company</t>
  </si>
  <si>
    <t>Depreciation and amortization</t>
  </si>
  <si>
    <t>Pre-opening costs</t>
  </si>
  <si>
    <t>Store closure costs</t>
  </si>
  <si>
    <t>Legal settlement reserve</t>
  </si>
  <si>
    <t>Other income</t>
  </si>
  <si>
    <t>Operating income</t>
  </si>
  <si>
    <t>Interest income</t>
  </si>
  <si>
    <t>Total other income (expense)</t>
  </si>
  <si>
    <t>Income before income tax provision</t>
  </si>
  <si>
    <t>Income tax provision (benefit)</t>
  </si>
  <si>
    <t>Net income per common share:</t>
  </si>
  <si>
    <t xml:space="preserve">  Diluted</t>
  </si>
  <si>
    <t>Selected Operating Data:</t>
  </si>
  <si>
    <r>
      <t>Fiscal Year</t>
    </r>
    <r>
      <rPr>
        <vertAlign val="superscript"/>
        <sz val="12"/>
        <rFont val="Times New Roman"/>
        <family val="1"/>
      </rPr>
      <t>(1)</t>
    </r>
  </si>
  <si>
    <r>
      <t>Severance charges</t>
    </r>
    <r>
      <rPr>
        <vertAlign val="superscript"/>
        <sz val="12"/>
        <rFont val="Times New Roman"/>
        <family val="1"/>
      </rPr>
      <t>(2)</t>
    </r>
  </si>
  <si>
    <t>Average</t>
  </si>
  <si>
    <t>Coverage</t>
  </si>
  <si>
    <t xml:space="preserve">Earnings </t>
  </si>
  <si>
    <t>Per Share</t>
  </si>
  <si>
    <t>Return On</t>
  </si>
  <si>
    <r>
      <t xml:space="preserve">(3) </t>
    </r>
    <r>
      <rPr>
        <sz val="10"/>
        <rFont val="Times New Roman"/>
        <family val="1"/>
      </rPr>
      <t>RARE's restaurant brands include LongHorn Steakhouse, The Capital Grille and Bugaboo Creek Steak House.</t>
    </r>
  </si>
  <si>
    <t>Actual</t>
  </si>
  <si>
    <t>Debt/Total Capital</t>
  </si>
  <si>
    <t>Book value:</t>
  </si>
  <si>
    <t>Current deferred tax asset, net</t>
  </si>
  <si>
    <t>Prepaid income tax</t>
  </si>
  <si>
    <t>Property and equipment, net</t>
  </si>
  <si>
    <t>Noncurrent deferred tax asset, net</t>
  </si>
  <si>
    <t>Goodwill and other intangibles</t>
  </si>
  <si>
    <t>Other assets</t>
  </si>
  <si>
    <t>Total current assets</t>
  </si>
  <si>
    <t>Accrued compensation and benefits</t>
  </si>
  <si>
    <t>Deferred rent credits</t>
  </si>
  <si>
    <t>Other accrued liabilities</t>
  </si>
  <si>
    <t>Accrued income tax</t>
  </si>
  <si>
    <t>Total current liabilities</t>
  </si>
  <si>
    <t>Other liabilities</t>
  </si>
  <si>
    <r>
      <t xml:space="preserve">(2) </t>
    </r>
    <r>
      <rPr>
        <sz val="10"/>
        <rFont val="Times New Roman"/>
        <family val="1"/>
      </rPr>
      <t>EBIT includes interest income.</t>
    </r>
  </si>
  <si>
    <r>
      <t xml:space="preserve">Source: </t>
    </r>
    <r>
      <rPr>
        <i/>
        <sz val="10"/>
        <rFont val="Times New Roman"/>
        <family val="1"/>
      </rPr>
      <t xml:space="preserve"> </t>
    </r>
    <r>
      <rPr>
        <sz val="10"/>
        <rFont val="Times New Roman"/>
        <family val="1"/>
      </rPr>
      <t>Case writer analysis based on CPK financial data.</t>
    </r>
  </si>
  <si>
    <t xml:space="preserve">Adjusted for the June 2007 50% stock dividend.  With such a dividend, an owner of two shares of CPK stock was given an additional share.  </t>
  </si>
  <si>
    <t xml:space="preserve">The effect was to increase CPK shares by a third yet maintain the overall capitalization of the equity. </t>
  </si>
  <si>
    <r>
      <t xml:space="preserve">Interest rate </t>
    </r>
    <r>
      <rPr>
        <vertAlign val="superscript"/>
        <sz val="12"/>
        <rFont val="Times New Roman"/>
        <family val="1"/>
      </rPr>
      <t>(1)</t>
    </r>
  </si>
  <si>
    <r>
      <t>Equity</t>
    </r>
    <r>
      <rPr>
        <vertAlign val="superscript"/>
        <sz val="12"/>
        <rFont val="Times New Roman"/>
        <family val="1"/>
      </rPr>
      <t>(4)</t>
    </r>
  </si>
  <si>
    <t>RBC Capital Markets</t>
  </si>
  <si>
    <t>2009E</t>
  </si>
  <si>
    <t>Morgan Keegan &amp; Co., Inc.</t>
  </si>
  <si>
    <t>MKM Partners</t>
  </si>
  <si>
    <t>Source of data:  Selected firms' equity research.</t>
  </si>
  <si>
    <r>
      <t xml:space="preserve">(1) </t>
    </r>
    <r>
      <rPr>
        <sz val="10"/>
        <rFont val="Times New Roman"/>
        <family val="1"/>
      </rPr>
      <t xml:space="preserve">Interest rate of CPK's credit facility with Bank of America:  LIBOR + 0.80%.  </t>
    </r>
  </si>
  <si>
    <t>Shares repurchased (thousands)</t>
  </si>
  <si>
    <t>Shr.</t>
  </si>
  <si>
    <t>Deferred rent credits, net of current portion</t>
  </si>
  <si>
    <t>Shareholders' equity:</t>
  </si>
  <si>
    <t>Common stock</t>
  </si>
  <si>
    <r>
      <t xml:space="preserve">(4) </t>
    </r>
    <r>
      <rPr>
        <sz val="10"/>
        <rFont val="Times New Roman"/>
        <family val="1"/>
      </rPr>
      <t>Actual market values of equity equals the share price ($22.10) multiplied by the current number of shares outstanding (29.13 million).</t>
    </r>
  </si>
  <si>
    <t>T. Capital</t>
  </si>
  <si>
    <t>Share Price</t>
  </si>
  <si>
    <t>Revenue</t>
  </si>
  <si>
    <t>Aug.</t>
  </si>
  <si>
    <t>Earnings per share</t>
  </si>
  <si>
    <t xml:space="preserve">  Market value of Debt/MV of Capital</t>
  </si>
  <si>
    <t>Sources of data:  Company Annual and Quarterly Reports and quarterly company earnings conference calls.</t>
  </si>
  <si>
    <t>Hint: find the increase in value of the firm from no debt to debt and divide by initial shares outstanding</t>
  </si>
  <si>
    <t>Hint: use market values of debt and equity</t>
  </si>
  <si>
    <t>Hint: for risk-free rate use 10-year bond rate, market premium is 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</si>
</sst>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\£* #,##0_);_(\£* \(#,##0\);_(\£* &quot;-&quot;??_);_(@_)"/>
    <numFmt numFmtId="166" formatCode="#,##0.0\x;\(#,##0.0\)\x"/>
    <numFmt numFmtId="167" formatCode="0.0"/>
    <numFmt numFmtId="168" formatCode="0.0%"/>
    <numFmt numFmtId="169" formatCode="m/d"/>
    <numFmt numFmtId="170" formatCode="_(&quot;$&quot;* #,##0.00_);_(&quot;$&quot;* \(#,##0\);_(&quot;$&quot;* &quot;-&quot;??_);_(@_)"/>
    <numFmt numFmtId="171" formatCode="_(* #,##0.00_);_(* \(#,##0\);_(* &quot;-&quot;??_);_(@_)"/>
    <numFmt numFmtId="172" formatCode="_(* #,##0_);_(* \(#,##0\);_(* &quot;-&quot;??_);_(@_)"/>
    <numFmt numFmtId="173" formatCode="_(&quot;$&quot;* #,##0.0_);_(&quot;$&quot;* \(#,##0\);_(&quot;$&quot;* &quot;-&quot;??_);_(@_)"/>
    <numFmt numFmtId="174" formatCode="_(* #,##0_);_(&quot;$&quot;* \(#,##0\);_(&quot;$&quot;* &quot;-&quot;??_);_(@_)"/>
    <numFmt numFmtId="175" formatCode="_(* #,##0.0_);_(&quot;$&quot;* \(#,##0\);_(&quot;$&quot;* &quot;-&quot;??_);_(@_)"/>
    <numFmt numFmtId="176" formatCode="_(* #,##0.00_);_(&quot;$&quot;* \(#,##0\);_(&quot;$&quot;* &quot;-&quot;??_);_(@_)"/>
    <numFmt numFmtId="177" formatCode="_(* #,##0.000_);_(* \(#,##0.000\);_(* &quot;-&quot;???_);_(@_)"/>
    <numFmt numFmtId="178" formatCode="_(&quot;$&quot;* #,##0.00_)"/>
    <numFmt numFmtId="179" formatCode="#,##0.0"/>
    <numFmt numFmtId="180" formatCode="[$-409]d\-mmm\-yy;@"/>
    <numFmt numFmtId="181" formatCode="_(&quot;$&quot;* #,##0_);_(&quot;$&quot;* \(#,##0\)"/>
    <numFmt numFmtId="182" formatCode="_(* #,##0_);_(* \(#,##0\)"/>
  </numFmts>
  <fonts count="20" x14ac:knownFonts="1">
    <font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Verdana"/>
      <family val="2"/>
    </font>
    <font>
      <sz val="12"/>
      <name val="Times New Roman"/>
      <family val="1"/>
    </font>
    <font>
      <b/>
      <sz val="12"/>
      <name val="Times New Roman"/>
      <family val="1"/>
    </font>
    <font>
      <vertAlign val="superscript"/>
      <sz val="12"/>
      <name val="Times New Roman"/>
      <family val="1"/>
    </font>
    <font>
      <sz val="10"/>
      <name val="Times New Roman"/>
      <family val="1"/>
    </font>
    <font>
      <vertAlign val="superscript"/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  <font>
      <u val="singleAccounting"/>
      <sz val="12"/>
      <name val="Times New Roman"/>
      <family val="1"/>
    </font>
    <font>
      <u val="doubleAccounting"/>
      <sz val="12"/>
      <name val="Times New Roman"/>
      <family val="1"/>
    </font>
    <font>
      <u/>
      <sz val="12"/>
      <name val="Times New Roman"/>
      <family val="1"/>
    </font>
    <font>
      <vertAlign val="superscript"/>
      <sz val="10"/>
      <name val="Times New Roman"/>
      <family val="1"/>
    </font>
    <font>
      <i/>
      <sz val="12"/>
      <name val="Times New Roman"/>
      <family val="1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9">
    <xf numFmtId="0" fontId="0" fillId="0" borderId="0" xfId="0"/>
    <xf numFmtId="0" fontId="3" fillId="0" borderId="0" xfId="0" applyFont="1"/>
    <xf numFmtId="0" fontId="5" fillId="0" borderId="0" xfId="0" applyFont="1" applyAlignment="1">
      <alignment horizontal="left"/>
    </xf>
    <xf numFmtId="0" fontId="5" fillId="0" borderId="0" xfId="0" applyNumberFormat="1" applyFont="1"/>
    <xf numFmtId="0" fontId="6" fillId="0" borderId="0" xfId="0" applyFont="1" applyAlignment="1">
      <alignment horizontal="left"/>
    </xf>
    <xf numFmtId="0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centerContinuous"/>
    </xf>
    <xf numFmtId="0" fontId="5" fillId="0" borderId="0" xfId="0" applyNumberFormat="1" applyFont="1" applyFill="1" applyBorder="1" applyAlignment="1">
      <alignment horizontal="right"/>
    </xf>
    <xf numFmtId="164" fontId="5" fillId="0" borderId="0" xfId="2" applyNumberFormat="1" applyFont="1" applyFill="1" applyBorder="1"/>
    <xf numFmtId="37" fontId="5" fillId="0" borderId="0" xfId="0" applyNumberFormat="1" applyFont="1" applyFill="1" applyBorder="1"/>
    <xf numFmtId="165" fontId="5" fillId="0" borderId="0" xfId="2" applyNumberFormat="1" applyFont="1" applyFill="1" applyBorder="1"/>
    <xf numFmtId="0" fontId="5" fillId="0" borderId="1" xfId="0" applyNumberFormat="1" applyFont="1" applyFill="1" applyBorder="1"/>
    <xf numFmtId="37" fontId="5" fillId="0" borderId="1" xfId="0" applyNumberFormat="1" applyFont="1" applyFill="1" applyBorder="1"/>
    <xf numFmtId="0" fontId="5" fillId="0" borderId="0" xfId="0" applyFont="1"/>
    <xf numFmtId="0" fontId="5" fillId="0" borderId="1" xfId="0" applyNumberFormat="1" applyFont="1" applyFill="1" applyBorder="1" applyAlignment="1">
      <alignment horizontal="centerContinuous"/>
    </xf>
    <xf numFmtId="166" fontId="5" fillId="0" borderId="0" xfId="0" applyNumberFormat="1" applyFont="1" applyFill="1" applyBorder="1"/>
    <xf numFmtId="166" fontId="5" fillId="0" borderId="0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centerContinuous"/>
    </xf>
    <xf numFmtId="0" fontId="8" fillId="0" borderId="0" xfId="0" applyFont="1" applyAlignment="1">
      <alignment horizontal="left" wrapText="1"/>
    </xf>
    <xf numFmtId="0" fontId="8" fillId="0" borderId="0" xfId="0" quotePrefix="1" applyFont="1" applyAlignment="1">
      <alignment horizontal="left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centerContinuous"/>
    </xf>
    <xf numFmtId="0" fontId="5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5" fillId="0" borderId="0" xfId="0" applyNumberFormat="1" applyFont="1" applyFill="1" applyAlignment="1">
      <alignment horizontal="centerContinuous"/>
    </xf>
    <xf numFmtId="0" fontId="6" fillId="0" borderId="0" xfId="0" applyNumberFormat="1" applyFont="1" applyFill="1" applyBorder="1"/>
    <xf numFmtId="0" fontId="6" fillId="0" borderId="1" xfId="0" applyNumberFormat="1" applyFont="1" applyFill="1" applyBorder="1"/>
    <xf numFmtId="0" fontId="5" fillId="0" borderId="2" xfId="0" applyNumberFormat="1" applyFont="1" applyFill="1" applyBorder="1"/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0" xfId="0" applyFont="1"/>
    <xf numFmtId="0" fontId="6" fillId="0" borderId="1" xfId="0" applyFont="1" applyBorder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Continuous"/>
    </xf>
    <xf numFmtId="0" fontId="5" fillId="0" borderId="0" xfId="0" quotePrefix="1" applyFont="1" applyAlignment="1">
      <alignment horizontal="left"/>
    </xf>
    <xf numFmtId="167" fontId="6" fillId="0" borderId="0" xfId="0" applyNumberFormat="1" applyFont="1" applyAlignment="1">
      <alignment horizontal="right"/>
    </xf>
    <xf numFmtId="167" fontId="6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167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0" fontId="5" fillId="0" borderId="1" xfId="0" applyFont="1" applyBorder="1" applyAlignment="1">
      <alignment horizontal="centerContinuous"/>
    </xf>
    <xf numFmtId="0" fontId="5" fillId="0" borderId="0" xfId="0" applyFont="1" applyAlignment="1">
      <alignment horizontal="left" wrapText="1"/>
    </xf>
    <xf numFmtId="0" fontId="9" fillId="0" borderId="0" xfId="0" applyFont="1"/>
    <xf numFmtId="0" fontId="1" fillId="0" borderId="0" xfId="0" applyNumberFormat="1" applyFont="1" applyFill="1" applyBorder="1"/>
    <xf numFmtId="0" fontId="5" fillId="0" borderId="2" xfId="0" applyNumberFormat="1" applyFont="1" applyFill="1" applyBorder="1" applyAlignment="1">
      <alignment horizontal="right"/>
    </xf>
    <xf numFmtId="16" fontId="5" fillId="0" borderId="0" xfId="0" applyNumberFormat="1" applyFont="1"/>
    <xf numFmtId="3" fontId="5" fillId="0" borderId="0" xfId="0" applyNumberFormat="1" applyFont="1" applyAlignment="1">
      <alignment horizontal="right"/>
    </xf>
    <xf numFmtId="0" fontId="5" fillId="0" borderId="3" xfId="0" applyFont="1" applyBorder="1"/>
    <xf numFmtId="0" fontId="6" fillId="0" borderId="0" xfId="0" applyNumberFormat="1" applyFont="1" applyAlignment="1">
      <alignment horizontal="right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/>
    </xf>
    <xf numFmtId="0" fontId="6" fillId="0" borderId="1" xfId="0" applyNumberFormat="1" applyFont="1" applyBorder="1" applyAlignment="1">
      <alignment horizontal="centerContinuous"/>
    </xf>
    <xf numFmtId="0" fontId="5" fillId="0" borderId="1" xfId="0" applyNumberFormat="1" applyFont="1" applyBorder="1" applyAlignment="1">
      <alignment horizontal="centerContinuous"/>
    </xf>
    <xf numFmtId="44" fontId="5" fillId="0" borderId="0" xfId="2" applyNumberFormat="1" applyFont="1" applyFill="1" applyBorder="1"/>
    <xf numFmtId="168" fontId="5" fillId="0" borderId="0" xfId="0" applyNumberFormat="1" applyFont="1" applyFill="1" applyBorder="1"/>
    <xf numFmtId="0" fontId="5" fillId="0" borderId="4" xfId="0" applyNumberFormat="1" applyFont="1" applyFill="1" applyBorder="1" applyAlignment="1">
      <alignment horizontal="centerContinuous"/>
    </xf>
    <xf numFmtId="0" fontId="0" fillId="0" borderId="2" xfId="0" applyBorder="1"/>
    <xf numFmtId="164" fontId="5" fillId="0" borderId="2" xfId="2" applyNumberFormat="1" applyFont="1" applyFill="1" applyBorder="1"/>
    <xf numFmtId="37" fontId="5" fillId="0" borderId="2" xfId="0" applyNumberFormat="1" applyFont="1" applyFill="1" applyBorder="1"/>
    <xf numFmtId="0" fontId="8" fillId="0" borderId="0" xfId="0" applyFont="1" applyAlignment="1">
      <alignment horizontal="centerContinuous"/>
    </xf>
    <xf numFmtId="14" fontId="5" fillId="0" borderId="2" xfId="0" applyNumberFormat="1" applyFont="1" applyFill="1" applyBorder="1" applyAlignment="1">
      <alignment horizontal="right"/>
    </xf>
    <xf numFmtId="43" fontId="8" fillId="0" borderId="0" xfId="0" applyNumberFormat="1" applyFont="1" applyAlignment="1">
      <alignment horizontal="left"/>
    </xf>
    <xf numFmtId="14" fontId="5" fillId="0" borderId="0" xfId="0" applyNumberFormat="1" applyFont="1" applyFill="1" applyBorder="1" applyAlignment="1">
      <alignment horizontal="right"/>
    </xf>
    <xf numFmtId="168" fontId="5" fillId="0" borderId="0" xfId="0" applyNumberFormat="1" applyFont="1"/>
    <xf numFmtId="4" fontId="5" fillId="0" borderId="0" xfId="0" applyNumberFormat="1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2" fontId="5" fillId="0" borderId="0" xfId="0" applyNumberFormat="1" applyFont="1" applyBorder="1" applyAlignment="1">
      <alignment horizontal="right"/>
    </xf>
    <xf numFmtId="171" fontId="5" fillId="0" borderId="0" xfId="2" applyNumberFormat="1" applyFont="1" applyFill="1" applyBorder="1"/>
    <xf numFmtId="172" fontId="5" fillId="0" borderId="0" xfId="2" applyNumberFormat="1" applyFont="1" applyFill="1" applyBorder="1"/>
    <xf numFmtId="9" fontId="5" fillId="0" borderId="0" xfId="0" applyNumberFormat="1" applyFont="1" applyFill="1" applyBorder="1" applyAlignment="1">
      <alignment horizontal="right"/>
    </xf>
    <xf numFmtId="9" fontId="5" fillId="0" borderId="5" xfId="0" applyNumberFormat="1" applyFont="1" applyFill="1" applyBorder="1" applyAlignment="1">
      <alignment horizontal="right"/>
    </xf>
    <xf numFmtId="37" fontId="12" fillId="0" borderId="0" xfId="0" applyNumberFormat="1" applyFont="1" applyFill="1" applyBorder="1"/>
    <xf numFmtId="37" fontId="13" fillId="0" borderId="0" xfId="0" applyNumberFormat="1" applyFont="1" applyFill="1" applyBorder="1"/>
    <xf numFmtId="168" fontId="5" fillId="0" borderId="0" xfId="0" quotePrefix="1" applyNumberFormat="1" applyFont="1" applyFill="1" applyBorder="1" applyAlignment="1">
      <alignment horizontal="right"/>
    </xf>
    <xf numFmtId="10" fontId="5" fillId="0" borderId="0" xfId="0" applyNumberFormat="1" applyFont="1"/>
    <xf numFmtId="10" fontId="5" fillId="0" borderId="0" xfId="0" applyNumberFormat="1" applyFont="1" applyAlignment="1">
      <alignment horizontal="right"/>
    </xf>
    <xf numFmtId="167" fontId="6" fillId="0" borderId="1" xfId="0" applyNumberFormat="1" applyFont="1" applyBorder="1" applyAlignment="1">
      <alignment horizontal="centerContinuous"/>
    </xf>
    <xf numFmtId="167" fontId="6" fillId="0" borderId="2" xfId="0" applyNumberFormat="1" applyFont="1" applyBorder="1" applyAlignment="1">
      <alignment horizontal="centerContinuous"/>
    </xf>
    <xf numFmtId="167" fontId="6" fillId="0" borderId="0" xfId="0" applyNumberFormat="1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167" fontId="6" fillId="0" borderId="1" xfId="0" applyNumberFormat="1" applyFont="1" applyFill="1" applyBorder="1" applyAlignment="1">
      <alignment horizontal="right"/>
    </xf>
    <xf numFmtId="167" fontId="6" fillId="0" borderId="0" xfId="0" applyNumberFormat="1" applyFont="1" applyBorder="1" applyAlignment="1">
      <alignment horizontal="right"/>
    </xf>
    <xf numFmtId="168" fontId="5" fillId="0" borderId="2" xfId="0" applyNumberFormat="1" applyFont="1" applyBorder="1"/>
    <xf numFmtId="168" fontId="5" fillId="0" borderId="6" xfId="0" applyNumberFormat="1" applyFont="1" applyBorder="1"/>
    <xf numFmtId="0" fontId="6" fillId="0" borderId="0" xfId="0" applyFont="1" applyBorder="1" applyAlignment="1">
      <alignment horizontal="right"/>
    </xf>
    <xf numFmtId="14" fontId="5" fillId="0" borderId="0" xfId="0" applyNumberFormat="1" applyFont="1"/>
    <xf numFmtId="0" fontId="5" fillId="0" borderId="0" xfId="0" applyNumberFormat="1" applyFont="1" applyAlignment="1">
      <alignment horizontal="right"/>
    </xf>
    <xf numFmtId="173" fontId="5" fillId="0" borderId="0" xfId="2" applyNumberFormat="1" applyFont="1" applyFill="1" applyBorder="1"/>
    <xf numFmtId="174" fontId="5" fillId="0" borderId="0" xfId="2" applyNumberFormat="1" applyFont="1" applyFill="1" applyBorder="1"/>
    <xf numFmtId="175" fontId="5" fillId="0" borderId="0" xfId="2" applyNumberFormat="1" applyFont="1" applyFill="1" applyBorder="1"/>
    <xf numFmtId="170" fontId="5" fillId="0" borderId="0" xfId="2" applyNumberFormat="1" applyFont="1" applyFill="1" applyBorder="1"/>
    <xf numFmtId="176" fontId="5" fillId="0" borderId="0" xfId="2" applyNumberFormat="1" applyFont="1" applyFill="1" applyBorder="1"/>
    <xf numFmtId="0" fontId="14" fillId="0" borderId="0" xfId="0" applyNumberFormat="1" applyFont="1" applyAlignment="1">
      <alignment horizontal="centerContinuous"/>
    </xf>
    <xf numFmtId="43" fontId="5" fillId="0" borderId="0" xfId="0" applyNumberFormat="1" applyFont="1" applyFill="1" applyBorder="1" applyAlignment="1">
      <alignment horizontal="right"/>
    </xf>
    <xf numFmtId="177" fontId="5" fillId="0" borderId="0" xfId="0" applyNumberFormat="1" applyFont="1" applyFill="1" applyBorder="1" applyAlignment="1">
      <alignment horizontal="right"/>
    </xf>
    <xf numFmtId="10" fontId="5" fillId="0" borderId="0" xfId="2" applyNumberFormat="1" applyFont="1" applyFill="1" applyBorder="1"/>
    <xf numFmtId="14" fontId="0" fillId="0" borderId="0" xfId="0" applyNumberFormat="1"/>
    <xf numFmtId="1" fontId="5" fillId="0" borderId="0" xfId="0" applyNumberFormat="1" applyFont="1" applyAlignment="1">
      <alignment horizontal="right"/>
    </xf>
    <xf numFmtId="169" fontId="5" fillId="0" borderId="0" xfId="0" applyNumberFormat="1" applyFont="1" applyBorder="1" applyAlignment="1">
      <alignment horizontal="right"/>
    </xf>
    <xf numFmtId="169" fontId="5" fillId="0" borderId="0" xfId="0" applyNumberFormat="1" applyFont="1" applyAlignment="1">
      <alignment horizontal="right"/>
    </xf>
    <xf numFmtId="0" fontId="15" fillId="0" borderId="0" xfId="0" applyFont="1"/>
    <xf numFmtId="37" fontId="5" fillId="0" borderId="0" xfId="0" applyNumberFormat="1" applyFont="1" applyAlignment="1">
      <alignment horizontal="left"/>
    </xf>
    <xf numFmtId="168" fontId="5" fillId="0" borderId="0" xfId="3" applyNumberFormat="1" applyFont="1" applyAlignment="1">
      <alignment horizontal="right"/>
    </xf>
    <xf numFmtId="168" fontId="5" fillId="0" borderId="0" xfId="0" applyNumberFormat="1" applyFont="1" applyFill="1" applyBorder="1" applyAlignment="1">
      <alignment horizontal="right"/>
    </xf>
    <xf numFmtId="18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72" fontId="0" fillId="0" borderId="0" xfId="1" applyNumberFormat="1" applyFont="1" applyAlignment="1">
      <alignment horizontal="right"/>
    </xf>
    <xf numFmtId="180" fontId="5" fillId="0" borderId="0" xfId="0" applyNumberFormat="1" applyFont="1" applyAlignment="1">
      <alignment horizontal="right"/>
    </xf>
    <xf numFmtId="0" fontId="16" fillId="0" borderId="0" xfId="0" applyFont="1" applyAlignment="1">
      <alignment horizontal="left"/>
    </xf>
    <xf numFmtId="0" fontId="16" fillId="0" borderId="0" xfId="0" applyFont="1"/>
    <xf numFmtId="169" fontId="5" fillId="0" borderId="2" xfId="0" applyNumberFormat="1" applyFont="1" applyBorder="1" applyAlignment="1">
      <alignment horizontal="right"/>
    </xf>
    <xf numFmtId="170" fontId="5" fillId="0" borderId="2" xfId="2" applyNumberFormat="1" applyFont="1" applyFill="1" applyBorder="1"/>
    <xf numFmtId="168" fontId="5" fillId="0" borderId="2" xfId="0" applyNumberFormat="1" applyFont="1" applyBorder="1" applyAlignment="1">
      <alignment horizontal="right"/>
    </xf>
    <xf numFmtId="178" fontId="5" fillId="0" borderId="2" xfId="2" applyNumberFormat="1" applyFont="1" applyFill="1" applyBorder="1"/>
    <xf numFmtId="181" fontId="5" fillId="0" borderId="2" xfId="2" applyNumberFormat="1" applyFont="1" applyFill="1" applyBorder="1"/>
    <xf numFmtId="182" fontId="5" fillId="0" borderId="0" xfId="2" applyNumberFormat="1" applyFont="1" applyFill="1" applyBorder="1"/>
    <xf numFmtId="0" fontId="17" fillId="0" borderId="0" xfId="0" applyFont="1" applyAlignment="1">
      <alignment horizontal="centerContinuous"/>
    </xf>
    <xf numFmtId="0" fontId="18" fillId="0" borderId="0" xfId="0" applyFont="1"/>
    <xf numFmtId="0" fontId="19" fillId="0" borderId="0" xfId="0" applyFont="1" applyAlignment="1">
      <alignment horizontal="left"/>
    </xf>
    <xf numFmtId="167" fontId="5" fillId="0" borderId="2" xfId="0" applyNumberFormat="1" applyFont="1" applyBorder="1" applyAlignment="1">
      <alignment horizontal="right"/>
    </xf>
    <xf numFmtId="168" fontId="5" fillId="0" borderId="6" xfId="0" applyNumberFormat="1" applyFont="1" applyBorder="1" applyAlignment="1">
      <alignment horizontal="right"/>
    </xf>
    <xf numFmtId="14" fontId="6" fillId="0" borderId="0" xfId="0" applyNumberFormat="1" applyFont="1" applyAlignment="1">
      <alignment horizontal="right"/>
    </xf>
    <xf numFmtId="43" fontId="5" fillId="0" borderId="6" xfId="1" applyFont="1" applyBorder="1" applyAlignment="1">
      <alignment horizontal="right"/>
    </xf>
    <xf numFmtId="43" fontId="5" fillId="0" borderId="0" xfId="1" applyFont="1" applyBorder="1" applyAlignment="1">
      <alignment horizontal="right"/>
    </xf>
    <xf numFmtId="43" fontId="5" fillId="0" borderId="0" xfId="1" applyFont="1" applyAlignment="1">
      <alignment horizontal="right"/>
    </xf>
    <xf numFmtId="39" fontId="5" fillId="0" borderId="0" xfId="1" applyNumberFormat="1" applyFont="1" applyFill="1" applyBorder="1"/>
    <xf numFmtId="3" fontId="5" fillId="0" borderId="0" xfId="2" applyNumberFormat="1" applyFont="1" applyFill="1" applyBorder="1"/>
    <xf numFmtId="3" fontId="12" fillId="0" borderId="0" xfId="0" applyNumberFormat="1" applyFont="1" applyFill="1" applyBorder="1"/>
    <xf numFmtId="3" fontId="5" fillId="0" borderId="0" xfId="0" applyNumberFormat="1" applyFont="1" applyFill="1" applyBorder="1"/>
    <xf numFmtId="3" fontId="13" fillId="0" borderId="0" xfId="0" applyNumberFormat="1" applyFont="1" applyFill="1" applyBorder="1"/>
    <xf numFmtId="3" fontId="5" fillId="0" borderId="0" xfId="2" applyNumberFormat="1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0" fontId="16" fillId="0" borderId="0" xfId="0" applyNumberFormat="1" applyFont="1" applyFill="1" applyBorder="1"/>
    <xf numFmtId="10" fontId="5" fillId="0" borderId="0" xfId="3" applyNumberFormat="1" applyFont="1" applyAlignment="1">
      <alignment horizontal="right"/>
    </xf>
    <xf numFmtId="10" fontId="5" fillId="0" borderId="0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7" fontId="16" fillId="2" borderId="0" xfId="2" applyNumberFormat="1" applyFont="1" applyFill="1" applyBorder="1"/>
    <xf numFmtId="37" fontId="16" fillId="2" borderId="0" xfId="2" applyNumberFormat="1" applyFont="1" applyFill="1" applyBorder="1"/>
    <xf numFmtId="3" fontId="16" fillId="2" borderId="0" xfId="0" applyNumberFormat="1" applyFont="1" applyFill="1" applyBorder="1"/>
    <xf numFmtId="4" fontId="16" fillId="2" borderId="0" xfId="2" applyNumberFormat="1" applyFont="1" applyFill="1" applyBorder="1"/>
    <xf numFmtId="179" fontId="16" fillId="2" borderId="0" xfId="0" applyNumberFormat="1" applyFont="1" applyFill="1" applyAlignment="1">
      <alignment horizontal="right"/>
    </xf>
    <xf numFmtId="43" fontId="16" fillId="2" borderId="0" xfId="1" applyFont="1" applyFill="1" applyAlignment="1">
      <alignment horizontal="right"/>
    </xf>
    <xf numFmtId="168" fontId="16" fillId="2" borderId="0" xfId="0" applyNumberFormat="1" applyFont="1" applyFill="1" applyAlignment="1">
      <alignment horizontal="right"/>
    </xf>
    <xf numFmtId="168" fontId="16" fillId="2" borderId="0" xfId="3" applyNumberFormat="1" applyFont="1" applyFill="1" applyAlignment="1">
      <alignment horizontal="right"/>
    </xf>
    <xf numFmtId="9" fontId="16" fillId="2" borderId="0" xfId="3" applyFont="1" applyFill="1" applyAlignment="1">
      <alignment horizontal="right"/>
    </xf>
    <xf numFmtId="7" fontId="16" fillId="0" borderId="0" xfId="2" applyNumberFormat="1" applyFont="1" applyFill="1" applyBorder="1"/>
    <xf numFmtId="37" fontId="16" fillId="0" borderId="0" xfId="2" applyNumberFormat="1" applyFont="1" applyFill="1" applyBorder="1"/>
    <xf numFmtId="3" fontId="16" fillId="0" borderId="0" xfId="0" applyNumberFormat="1" applyFont="1" applyFill="1" applyBorder="1"/>
    <xf numFmtId="3" fontId="12" fillId="2" borderId="0" xfId="0" applyNumberFormat="1" applyFont="1" applyFill="1" applyBorder="1" applyAlignment="1">
      <alignment horizontal="right"/>
    </xf>
    <xf numFmtId="3" fontId="13" fillId="2" borderId="0" xfId="0" applyNumberFormat="1" applyFont="1" applyFill="1" applyBorder="1" applyAlignment="1">
      <alignment horizontal="right"/>
    </xf>
    <xf numFmtId="43" fontId="16" fillId="2" borderId="0" xfId="0" applyNumberFormat="1" applyFont="1" applyFill="1" applyAlignment="1">
      <alignment horizontal="righ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75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Value of $100 invested in CPK and S&amp;P Smallcap 600 Restaurants Index</a:t>
            </a:r>
          </a:p>
        </c:rich>
      </c:tx>
      <c:layout>
        <c:manualLayout>
          <c:xMode val="edge"/>
          <c:yMode val="edge"/>
          <c:x val="0.17452840093101568"/>
          <c:y val="5.04731861198738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490592980999866E-2"/>
          <c:y val="0.15930611638200259"/>
          <c:w val="0.89150984462975591"/>
          <c:h val="0.71924345614052654"/>
        </c:manualLayout>
      </c:layout>
      <c:lineChart>
        <c:grouping val="standard"/>
        <c:varyColors val="0"/>
        <c:ser>
          <c:idx val="0"/>
          <c:order val="0"/>
          <c:tx>
            <c:strRef>
              <c:f>'Exh. 6'!$R$2</c:f>
              <c:strCache>
                <c:ptCount val="1"/>
                <c:pt idx="0">
                  <c:v>CPK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'Exh. 6'!$Q$3:$Q$253</c:f>
              <c:numCache>
                <c:formatCode>[$-409]d\-mmm\-yy;@</c:formatCode>
                <c:ptCount val="251"/>
                <c:pt idx="0">
                  <c:v>38901</c:v>
                </c:pt>
                <c:pt idx="1">
                  <c:v>38903</c:v>
                </c:pt>
                <c:pt idx="2">
                  <c:v>38904</c:v>
                </c:pt>
                <c:pt idx="3">
                  <c:v>38905</c:v>
                </c:pt>
                <c:pt idx="4">
                  <c:v>38908</c:v>
                </c:pt>
                <c:pt idx="5">
                  <c:v>38909</c:v>
                </c:pt>
                <c:pt idx="6">
                  <c:v>38910</c:v>
                </c:pt>
                <c:pt idx="7">
                  <c:v>38911</c:v>
                </c:pt>
                <c:pt idx="8">
                  <c:v>38912</c:v>
                </c:pt>
                <c:pt idx="9">
                  <c:v>38915</c:v>
                </c:pt>
                <c:pt idx="10">
                  <c:v>38916</c:v>
                </c:pt>
                <c:pt idx="11">
                  <c:v>38917</c:v>
                </c:pt>
                <c:pt idx="12">
                  <c:v>38918</c:v>
                </c:pt>
                <c:pt idx="13">
                  <c:v>38919</c:v>
                </c:pt>
                <c:pt idx="14">
                  <c:v>38922</c:v>
                </c:pt>
                <c:pt idx="15">
                  <c:v>38923</c:v>
                </c:pt>
                <c:pt idx="16">
                  <c:v>38924</c:v>
                </c:pt>
                <c:pt idx="17">
                  <c:v>38925</c:v>
                </c:pt>
                <c:pt idx="18">
                  <c:v>38926</c:v>
                </c:pt>
                <c:pt idx="19">
                  <c:v>38929</c:v>
                </c:pt>
                <c:pt idx="20">
                  <c:v>38930</c:v>
                </c:pt>
                <c:pt idx="21">
                  <c:v>38931</c:v>
                </c:pt>
                <c:pt idx="22">
                  <c:v>38932</c:v>
                </c:pt>
                <c:pt idx="23">
                  <c:v>38933</c:v>
                </c:pt>
                <c:pt idx="24">
                  <c:v>38936</c:v>
                </c:pt>
                <c:pt idx="25">
                  <c:v>38937</c:v>
                </c:pt>
                <c:pt idx="26">
                  <c:v>38938</c:v>
                </c:pt>
                <c:pt idx="27">
                  <c:v>38939</c:v>
                </c:pt>
                <c:pt idx="28">
                  <c:v>38940</c:v>
                </c:pt>
                <c:pt idx="29">
                  <c:v>38943</c:v>
                </c:pt>
                <c:pt idx="30">
                  <c:v>38944</c:v>
                </c:pt>
                <c:pt idx="31">
                  <c:v>38945</c:v>
                </c:pt>
                <c:pt idx="32">
                  <c:v>38946</c:v>
                </c:pt>
                <c:pt idx="33">
                  <c:v>38947</c:v>
                </c:pt>
                <c:pt idx="34">
                  <c:v>38950</c:v>
                </c:pt>
                <c:pt idx="35">
                  <c:v>38951</c:v>
                </c:pt>
                <c:pt idx="36">
                  <c:v>38952</c:v>
                </c:pt>
                <c:pt idx="37">
                  <c:v>38953</c:v>
                </c:pt>
                <c:pt idx="38">
                  <c:v>38954</c:v>
                </c:pt>
                <c:pt idx="39">
                  <c:v>38957</c:v>
                </c:pt>
                <c:pt idx="40">
                  <c:v>38958</c:v>
                </c:pt>
                <c:pt idx="41">
                  <c:v>38959</c:v>
                </c:pt>
                <c:pt idx="42">
                  <c:v>38960</c:v>
                </c:pt>
                <c:pt idx="43">
                  <c:v>38961</c:v>
                </c:pt>
                <c:pt idx="44">
                  <c:v>38965</c:v>
                </c:pt>
                <c:pt idx="45">
                  <c:v>38966</c:v>
                </c:pt>
                <c:pt idx="46">
                  <c:v>38967</c:v>
                </c:pt>
                <c:pt idx="47">
                  <c:v>38968</c:v>
                </c:pt>
                <c:pt idx="48">
                  <c:v>38971</c:v>
                </c:pt>
                <c:pt idx="49">
                  <c:v>38972</c:v>
                </c:pt>
                <c:pt idx="50">
                  <c:v>38973</c:v>
                </c:pt>
                <c:pt idx="51">
                  <c:v>38974</c:v>
                </c:pt>
                <c:pt idx="52">
                  <c:v>38975</c:v>
                </c:pt>
                <c:pt idx="53">
                  <c:v>38978</c:v>
                </c:pt>
                <c:pt idx="54">
                  <c:v>38979</c:v>
                </c:pt>
                <c:pt idx="55">
                  <c:v>38980</c:v>
                </c:pt>
                <c:pt idx="56">
                  <c:v>38981</c:v>
                </c:pt>
                <c:pt idx="57">
                  <c:v>38982</c:v>
                </c:pt>
                <c:pt idx="58">
                  <c:v>38985</c:v>
                </c:pt>
                <c:pt idx="59">
                  <c:v>38986</c:v>
                </c:pt>
                <c:pt idx="60">
                  <c:v>38987</c:v>
                </c:pt>
                <c:pt idx="61">
                  <c:v>38988</c:v>
                </c:pt>
                <c:pt idx="62">
                  <c:v>38989</c:v>
                </c:pt>
                <c:pt idx="63">
                  <c:v>38992</c:v>
                </c:pt>
                <c:pt idx="64">
                  <c:v>38993</c:v>
                </c:pt>
                <c:pt idx="65">
                  <c:v>38994</c:v>
                </c:pt>
                <c:pt idx="66">
                  <c:v>38995</c:v>
                </c:pt>
                <c:pt idx="67">
                  <c:v>38996</c:v>
                </c:pt>
                <c:pt idx="68">
                  <c:v>38999</c:v>
                </c:pt>
                <c:pt idx="69">
                  <c:v>39000</c:v>
                </c:pt>
                <c:pt idx="70">
                  <c:v>39001</c:v>
                </c:pt>
                <c:pt idx="71">
                  <c:v>39002</c:v>
                </c:pt>
                <c:pt idx="72">
                  <c:v>39003</c:v>
                </c:pt>
                <c:pt idx="73">
                  <c:v>39006</c:v>
                </c:pt>
                <c:pt idx="74">
                  <c:v>39007</c:v>
                </c:pt>
                <c:pt idx="75">
                  <c:v>39008</c:v>
                </c:pt>
                <c:pt idx="76">
                  <c:v>39009</c:v>
                </c:pt>
                <c:pt idx="77">
                  <c:v>39010</c:v>
                </c:pt>
                <c:pt idx="78">
                  <c:v>39013</c:v>
                </c:pt>
                <c:pt idx="79">
                  <c:v>39014</c:v>
                </c:pt>
                <c:pt idx="80">
                  <c:v>39015</c:v>
                </c:pt>
                <c:pt idx="81">
                  <c:v>39016</c:v>
                </c:pt>
                <c:pt idx="82">
                  <c:v>39017</c:v>
                </c:pt>
                <c:pt idx="83">
                  <c:v>39020</c:v>
                </c:pt>
                <c:pt idx="84">
                  <c:v>39021</c:v>
                </c:pt>
                <c:pt idx="85">
                  <c:v>39022</c:v>
                </c:pt>
                <c:pt idx="86">
                  <c:v>39023</c:v>
                </c:pt>
                <c:pt idx="87">
                  <c:v>39024</c:v>
                </c:pt>
                <c:pt idx="88">
                  <c:v>39027</c:v>
                </c:pt>
                <c:pt idx="89">
                  <c:v>39028</c:v>
                </c:pt>
                <c:pt idx="90">
                  <c:v>39029</c:v>
                </c:pt>
                <c:pt idx="91">
                  <c:v>39030</c:v>
                </c:pt>
                <c:pt idx="92">
                  <c:v>39031</c:v>
                </c:pt>
                <c:pt idx="93">
                  <c:v>39034</c:v>
                </c:pt>
                <c:pt idx="94">
                  <c:v>39035</c:v>
                </c:pt>
                <c:pt idx="95">
                  <c:v>39036</c:v>
                </c:pt>
                <c:pt idx="96">
                  <c:v>39037</c:v>
                </c:pt>
                <c:pt idx="97">
                  <c:v>39038</c:v>
                </c:pt>
                <c:pt idx="98">
                  <c:v>39041</c:v>
                </c:pt>
                <c:pt idx="99">
                  <c:v>39042</c:v>
                </c:pt>
                <c:pt idx="100">
                  <c:v>39043</c:v>
                </c:pt>
                <c:pt idx="101">
                  <c:v>39045</c:v>
                </c:pt>
                <c:pt idx="102">
                  <c:v>39048</c:v>
                </c:pt>
                <c:pt idx="103">
                  <c:v>39049</c:v>
                </c:pt>
                <c:pt idx="104">
                  <c:v>39050</c:v>
                </c:pt>
                <c:pt idx="105">
                  <c:v>39051</c:v>
                </c:pt>
                <c:pt idx="106">
                  <c:v>39052</c:v>
                </c:pt>
                <c:pt idx="107">
                  <c:v>39055</c:v>
                </c:pt>
                <c:pt idx="108">
                  <c:v>39056</c:v>
                </c:pt>
                <c:pt idx="109">
                  <c:v>39057</c:v>
                </c:pt>
                <c:pt idx="110">
                  <c:v>39058</c:v>
                </c:pt>
                <c:pt idx="111">
                  <c:v>39059</c:v>
                </c:pt>
                <c:pt idx="112">
                  <c:v>39062</c:v>
                </c:pt>
                <c:pt idx="113">
                  <c:v>39063</c:v>
                </c:pt>
                <c:pt idx="114">
                  <c:v>39064</c:v>
                </c:pt>
                <c:pt idx="115">
                  <c:v>39065</c:v>
                </c:pt>
                <c:pt idx="116">
                  <c:v>39066</c:v>
                </c:pt>
                <c:pt idx="117">
                  <c:v>39069</c:v>
                </c:pt>
                <c:pt idx="118">
                  <c:v>39070</c:v>
                </c:pt>
                <c:pt idx="119">
                  <c:v>39071</c:v>
                </c:pt>
                <c:pt idx="120">
                  <c:v>39072</c:v>
                </c:pt>
                <c:pt idx="121">
                  <c:v>39073</c:v>
                </c:pt>
                <c:pt idx="122">
                  <c:v>39077</c:v>
                </c:pt>
                <c:pt idx="123">
                  <c:v>39078</c:v>
                </c:pt>
                <c:pt idx="124">
                  <c:v>39079</c:v>
                </c:pt>
                <c:pt idx="125">
                  <c:v>39080</c:v>
                </c:pt>
                <c:pt idx="126">
                  <c:v>39085</c:v>
                </c:pt>
                <c:pt idx="127">
                  <c:v>39086</c:v>
                </c:pt>
                <c:pt idx="128">
                  <c:v>39087</c:v>
                </c:pt>
                <c:pt idx="129">
                  <c:v>39090</c:v>
                </c:pt>
                <c:pt idx="130">
                  <c:v>39091</c:v>
                </c:pt>
                <c:pt idx="131">
                  <c:v>39092</c:v>
                </c:pt>
                <c:pt idx="132">
                  <c:v>39093</c:v>
                </c:pt>
                <c:pt idx="133">
                  <c:v>39094</c:v>
                </c:pt>
                <c:pt idx="134">
                  <c:v>39098</c:v>
                </c:pt>
                <c:pt idx="135">
                  <c:v>39099</c:v>
                </c:pt>
                <c:pt idx="136">
                  <c:v>39100</c:v>
                </c:pt>
                <c:pt idx="137">
                  <c:v>39101</c:v>
                </c:pt>
                <c:pt idx="138">
                  <c:v>39104</c:v>
                </c:pt>
                <c:pt idx="139">
                  <c:v>39105</c:v>
                </c:pt>
                <c:pt idx="140">
                  <c:v>39106</c:v>
                </c:pt>
                <c:pt idx="141">
                  <c:v>39107</c:v>
                </c:pt>
                <c:pt idx="142">
                  <c:v>39108</c:v>
                </c:pt>
                <c:pt idx="143">
                  <c:v>39111</c:v>
                </c:pt>
                <c:pt idx="144">
                  <c:v>39112</c:v>
                </c:pt>
                <c:pt idx="145">
                  <c:v>39113</c:v>
                </c:pt>
                <c:pt idx="146">
                  <c:v>39114</c:v>
                </c:pt>
                <c:pt idx="147">
                  <c:v>39115</c:v>
                </c:pt>
                <c:pt idx="148">
                  <c:v>39118</c:v>
                </c:pt>
                <c:pt idx="149">
                  <c:v>39119</c:v>
                </c:pt>
                <c:pt idx="150">
                  <c:v>39120</c:v>
                </c:pt>
                <c:pt idx="151">
                  <c:v>39121</c:v>
                </c:pt>
                <c:pt idx="152">
                  <c:v>39122</c:v>
                </c:pt>
                <c:pt idx="153">
                  <c:v>39125</c:v>
                </c:pt>
                <c:pt idx="154">
                  <c:v>39126</c:v>
                </c:pt>
                <c:pt idx="155">
                  <c:v>39127</c:v>
                </c:pt>
                <c:pt idx="156">
                  <c:v>39128</c:v>
                </c:pt>
                <c:pt idx="157">
                  <c:v>39129</c:v>
                </c:pt>
                <c:pt idx="158">
                  <c:v>39133</c:v>
                </c:pt>
                <c:pt idx="159">
                  <c:v>39134</c:v>
                </c:pt>
                <c:pt idx="160">
                  <c:v>39135</c:v>
                </c:pt>
                <c:pt idx="161">
                  <c:v>39136</c:v>
                </c:pt>
                <c:pt idx="162">
                  <c:v>39139</c:v>
                </c:pt>
                <c:pt idx="163">
                  <c:v>39140</c:v>
                </c:pt>
                <c:pt idx="164">
                  <c:v>39141</c:v>
                </c:pt>
                <c:pt idx="165">
                  <c:v>39142</c:v>
                </c:pt>
                <c:pt idx="166">
                  <c:v>39143</c:v>
                </c:pt>
                <c:pt idx="167">
                  <c:v>39146</c:v>
                </c:pt>
                <c:pt idx="168">
                  <c:v>39147</c:v>
                </c:pt>
                <c:pt idx="169">
                  <c:v>39148</c:v>
                </c:pt>
                <c:pt idx="170">
                  <c:v>39149</c:v>
                </c:pt>
                <c:pt idx="171">
                  <c:v>39150</c:v>
                </c:pt>
                <c:pt idx="172">
                  <c:v>39153</c:v>
                </c:pt>
                <c:pt idx="173">
                  <c:v>39154</c:v>
                </c:pt>
                <c:pt idx="174">
                  <c:v>39155</c:v>
                </c:pt>
                <c:pt idx="175">
                  <c:v>39156</c:v>
                </c:pt>
                <c:pt idx="176">
                  <c:v>39157</c:v>
                </c:pt>
                <c:pt idx="177">
                  <c:v>39160</c:v>
                </c:pt>
                <c:pt idx="178">
                  <c:v>39161</c:v>
                </c:pt>
                <c:pt idx="179">
                  <c:v>39162</c:v>
                </c:pt>
                <c:pt idx="180">
                  <c:v>39163</c:v>
                </c:pt>
                <c:pt idx="181">
                  <c:v>39164</c:v>
                </c:pt>
                <c:pt idx="182">
                  <c:v>39167</c:v>
                </c:pt>
                <c:pt idx="183">
                  <c:v>39168</c:v>
                </c:pt>
                <c:pt idx="184">
                  <c:v>39169</c:v>
                </c:pt>
                <c:pt idx="185">
                  <c:v>39170</c:v>
                </c:pt>
                <c:pt idx="186">
                  <c:v>39171</c:v>
                </c:pt>
                <c:pt idx="187">
                  <c:v>39174</c:v>
                </c:pt>
                <c:pt idx="188">
                  <c:v>39175</c:v>
                </c:pt>
                <c:pt idx="189">
                  <c:v>39176</c:v>
                </c:pt>
                <c:pt idx="190">
                  <c:v>39177</c:v>
                </c:pt>
                <c:pt idx="191">
                  <c:v>39181</c:v>
                </c:pt>
                <c:pt idx="192">
                  <c:v>39182</c:v>
                </c:pt>
                <c:pt idx="193">
                  <c:v>39183</c:v>
                </c:pt>
                <c:pt idx="194">
                  <c:v>39184</c:v>
                </c:pt>
                <c:pt idx="195">
                  <c:v>39185</c:v>
                </c:pt>
                <c:pt idx="196">
                  <c:v>39188</c:v>
                </c:pt>
                <c:pt idx="197">
                  <c:v>39189</c:v>
                </c:pt>
                <c:pt idx="198">
                  <c:v>39190</c:v>
                </c:pt>
                <c:pt idx="199">
                  <c:v>39191</c:v>
                </c:pt>
                <c:pt idx="200">
                  <c:v>39192</c:v>
                </c:pt>
                <c:pt idx="201">
                  <c:v>39195</c:v>
                </c:pt>
                <c:pt idx="202">
                  <c:v>39196</c:v>
                </c:pt>
                <c:pt idx="203">
                  <c:v>39197</c:v>
                </c:pt>
                <c:pt idx="204">
                  <c:v>39198</c:v>
                </c:pt>
                <c:pt idx="205">
                  <c:v>39199</c:v>
                </c:pt>
                <c:pt idx="206">
                  <c:v>39202</c:v>
                </c:pt>
                <c:pt idx="207">
                  <c:v>39203</c:v>
                </c:pt>
                <c:pt idx="208">
                  <c:v>39204</c:v>
                </c:pt>
                <c:pt idx="209">
                  <c:v>39205</c:v>
                </c:pt>
                <c:pt idx="210">
                  <c:v>39206</c:v>
                </c:pt>
                <c:pt idx="211">
                  <c:v>39209</c:v>
                </c:pt>
                <c:pt idx="212">
                  <c:v>39210</c:v>
                </c:pt>
                <c:pt idx="213">
                  <c:v>39211</c:v>
                </c:pt>
                <c:pt idx="214">
                  <c:v>39212</c:v>
                </c:pt>
                <c:pt idx="215">
                  <c:v>39213</c:v>
                </c:pt>
                <c:pt idx="216">
                  <c:v>39216</c:v>
                </c:pt>
                <c:pt idx="217">
                  <c:v>39217</c:v>
                </c:pt>
                <c:pt idx="218">
                  <c:v>39218</c:v>
                </c:pt>
                <c:pt idx="219">
                  <c:v>39219</c:v>
                </c:pt>
                <c:pt idx="220">
                  <c:v>39220</c:v>
                </c:pt>
                <c:pt idx="221">
                  <c:v>39223</c:v>
                </c:pt>
                <c:pt idx="222">
                  <c:v>39224</c:v>
                </c:pt>
                <c:pt idx="223">
                  <c:v>39225</c:v>
                </c:pt>
                <c:pt idx="224">
                  <c:v>39226</c:v>
                </c:pt>
                <c:pt idx="225">
                  <c:v>39227</c:v>
                </c:pt>
                <c:pt idx="226">
                  <c:v>39231</c:v>
                </c:pt>
                <c:pt idx="227">
                  <c:v>39232</c:v>
                </c:pt>
                <c:pt idx="228">
                  <c:v>39233</c:v>
                </c:pt>
                <c:pt idx="229">
                  <c:v>39234</c:v>
                </c:pt>
                <c:pt idx="230">
                  <c:v>39237</c:v>
                </c:pt>
                <c:pt idx="231">
                  <c:v>39238</c:v>
                </c:pt>
                <c:pt idx="232">
                  <c:v>39239</c:v>
                </c:pt>
                <c:pt idx="233">
                  <c:v>39240</c:v>
                </c:pt>
                <c:pt idx="234">
                  <c:v>39241</c:v>
                </c:pt>
                <c:pt idx="235">
                  <c:v>39244</c:v>
                </c:pt>
                <c:pt idx="236">
                  <c:v>39245</c:v>
                </c:pt>
                <c:pt idx="237">
                  <c:v>39246</c:v>
                </c:pt>
                <c:pt idx="238">
                  <c:v>39247</c:v>
                </c:pt>
                <c:pt idx="239">
                  <c:v>39248</c:v>
                </c:pt>
                <c:pt idx="240">
                  <c:v>39251</c:v>
                </c:pt>
                <c:pt idx="241">
                  <c:v>39252</c:v>
                </c:pt>
                <c:pt idx="242">
                  <c:v>39253</c:v>
                </c:pt>
                <c:pt idx="243">
                  <c:v>39254</c:v>
                </c:pt>
                <c:pt idx="244">
                  <c:v>39255</c:v>
                </c:pt>
                <c:pt idx="245">
                  <c:v>39258</c:v>
                </c:pt>
                <c:pt idx="246">
                  <c:v>39259</c:v>
                </c:pt>
                <c:pt idx="247">
                  <c:v>39260</c:v>
                </c:pt>
                <c:pt idx="248">
                  <c:v>39261</c:v>
                </c:pt>
                <c:pt idx="249">
                  <c:v>39262</c:v>
                </c:pt>
                <c:pt idx="250">
                  <c:v>39265</c:v>
                </c:pt>
              </c:numCache>
            </c:numRef>
          </c:cat>
          <c:val>
            <c:numRef>
              <c:f>'Exh. 6'!$R$3:$R$253</c:f>
              <c:numCache>
                <c:formatCode>_(* #,##0_);_(* \(#,##0\);_(* "-"??_);_(@_)</c:formatCode>
                <c:ptCount val="251"/>
                <c:pt idx="0">
                  <c:v>100</c:v>
                </c:pt>
                <c:pt idx="1">
                  <c:v>98.829190144129214</c:v>
                </c:pt>
                <c:pt idx="2">
                  <c:v>97.439470666659361</c:v>
                </c:pt>
                <c:pt idx="3">
                  <c:v>96.415149204189447</c:v>
                </c:pt>
                <c:pt idx="4">
                  <c:v>100.62161554203448</c:v>
                </c:pt>
                <c:pt idx="5">
                  <c:v>100.21890962159908</c:v>
                </c:pt>
                <c:pt idx="6">
                  <c:v>102.6697098213061</c:v>
                </c:pt>
                <c:pt idx="7">
                  <c:v>97.622169674159338</c:v>
                </c:pt>
                <c:pt idx="8">
                  <c:v>97.22001239939209</c:v>
                </c:pt>
                <c:pt idx="9">
                  <c:v>98.024875594594747</c:v>
                </c:pt>
                <c:pt idx="10">
                  <c:v>96.23245019668947</c:v>
                </c:pt>
                <c:pt idx="11">
                  <c:v>99.268106678663713</c:v>
                </c:pt>
                <c:pt idx="12">
                  <c:v>94.330295665150572</c:v>
                </c:pt>
                <c:pt idx="13">
                  <c:v>94.513543318318725</c:v>
                </c:pt>
                <c:pt idx="14">
                  <c:v>96.927584258258506</c:v>
                </c:pt>
                <c:pt idx="15">
                  <c:v>97.988116334827467</c:v>
                </c:pt>
                <c:pt idx="16">
                  <c:v>96.268660810788575</c:v>
                </c:pt>
                <c:pt idx="17">
                  <c:v>95.135158860353215</c:v>
                </c:pt>
                <c:pt idx="18">
                  <c:v>94.952459852853224</c:v>
                </c:pt>
                <c:pt idx="19">
                  <c:v>96.597848211689438</c:v>
                </c:pt>
                <c:pt idx="20">
                  <c:v>94.367054924917838</c:v>
                </c:pt>
                <c:pt idx="21">
                  <c:v>93.415703336314323</c:v>
                </c:pt>
                <c:pt idx="22">
                  <c:v>95.17136947445232</c:v>
                </c:pt>
                <c:pt idx="23">
                  <c:v>95.427587001486827</c:v>
                </c:pt>
                <c:pt idx="24">
                  <c:v>95.829744276254047</c:v>
                </c:pt>
                <c:pt idx="25">
                  <c:v>99.926481480465455</c:v>
                </c:pt>
                <c:pt idx="26">
                  <c:v>95.135158860353215</c:v>
                </c:pt>
                <c:pt idx="27">
                  <c:v>97.768658067560224</c:v>
                </c:pt>
                <c:pt idx="28">
                  <c:v>97.329741533025711</c:v>
                </c:pt>
                <c:pt idx="29">
                  <c:v>98.829190144129214</c:v>
                </c:pt>
                <c:pt idx="30">
                  <c:v>101.75511749246984</c:v>
                </c:pt>
                <c:pt idx="31">
                  <c:v>104.71835274624588</c:v>
                </c:pt>
                <c:pt idx="32">
                  <c:v>104.90105175374588</c:v>
                </c:pt>
                <c:pt idx="33">
                  <c:v>105.08375076124587</c:v>
                </c:pt>
                <c:pt idx="34">
                  <c:v>102.2307932867716</c:v>
                </c:pt>
                <c:pt idx="35">
                  <c:v>101.3529602177026</c:v>
                </c:pt>
                <c:pt idx="36">
                  <c:v>98.682701750728313</c:v>
                </c:pt>
                <c:pt idx="37">
                  <c:v>98.609731876861972</c:v>
                </c:pt>
                <c:pt idx="38">
                  <c:v>97.402711406892081</c:v>
                </c:pt>
                <c:pt idx="39">
                  <c:v>99.816752346831848</c:v>
                </c:pt>
                <c:pt idx="40">
                  <c:v>101.93836514563797</c:v>
                </c:pt>
                <c:pt idx="41">
                  <c:v>104.16915843240959</c:v>
                </c:pt>
                <c:pt idx="42">
                  <c:v>104.46213521921138</c:v>
                </c:pt>
                <c:pt idx="43">
                  <c:v>105.66915568918127</c:v>
                </c:pt>
                <c:pt idx="44">
                  <c:v>105.70536630328036</c:v>
                </c:pt>
                <c:pt idx="45">
                  <c:v>103.47457301650874</c:v>
                </c:pt>
                <c:pt idx="46">
                  <c:v>102.37728168017249</c:v>
                </c:pt>
                <c:pt idx="47">
                  <c:v>104.35240608557774</c:v>
                </c:pt>
                <c:pt idx="48">
                  <c:v>104.24267695194412</c:v>
                </c:pt>
                <c:pt idx="49">
                  <c:v>108.81454130478913</c:v>
                </c:pt>
                <c:pt idx="50">
                  <c:v>108.8875111786555</c:v>
                </c:pt>
                <c:pt idx="51">
                  <c:v>108.81454130478913</c:v>
                </c:pt>
                <c:pt idx="52">
                  <c:v>110.27777930179353</c:v>
                </c:pt>
                <c:pt idx="53">
                  <c:v>108.48535390388825</c:v>
                </c:pt>
                <c:pt idx="54">
                  <c:v>108.70481217115551</c:v>
                </c:pt>
                <c:pt idx="55">
                  <c:v>111.88695704653063</c:v>
                </c:pt>
                <c:pt idx="56">
                  <c:v>109.83886276725902</c:v>
                </c:pt>
                <c:pt idx="57">
                  <c:v>108.74157143092276</c:v>
                </c:pt>
                <c:pt idx="58">
                  <c:v>109.43670549249178</c:v>
                </c:pt>
                <c:pt idx="59">
                  <c:v>108.96102969819002</c:v>
                </c:pt>
                <c:pt idx="60">
                  <c:v>110.53399682882805</c:v>
                </c:pt>
                <c:pt idx="61">
                  <c:v>111.37507063812977</c:v>
                </c:pt>
                <c:pt idx="62">
                  <c:v>109.47291610659089</c:v>
                </c:pt>
                <c:pt idx="63">
                  <c:v>110.09508029429354</c:v>
                </c:pt>
                <c:pt idx="64">
                  <c:v>111.22858224472888</c:v>
                </c:pt>
                <c:pt idx="65">
                  <c:v>116.53233991891017</c:v>
                </c:pt>
                <c:pt idx="66">
                  <c:v>117.70260112911279</c:v>
                </c:pt>
                <c:pt idx="67">
                  <c:v>117.15395546094464</c:v>
                </c:pt>
                <c:pt idx="68">
                  <c:v>117.84908952251367</c:v>
                </c:pt>
                <c:pt idx="69">
                  <c:v>117.30044385434554</c:v>
                </c:pt>
                <c:pt idx="70">
                  <c:v>114.81343304053942</c:v>
                </c:pt>
                <c:pt idx="71">
                  <c:v>119.56799640088443</c:v>
                </c:pt>
                <c:pt idx="72">
                  <c:v>120.48258872972067</c:v>
                </c:pt>
                <c:pt idx="73">
                  <c:v>120.70204699698793</c:v>
                </c:pt>
                <c:pt idx="74">
                  <c:v>119.89718380178529</c:v>
                </c:pt>
                <c:pt idx="75">
                  <c:v>119.93394306155255</c:v>
                </c:pt>
                <c:pt idx="76">
                  <c:v>118.8366517252163</c:v>
                </c:pt>
                <c:pt idx="77">
                  <c:v>118.43449445044907</c:v>
                </c:pt>
                <c:pt idx="78">
                  <c:v>118.87341098498356</c:v>
                </c:pt>
                <c:pt idx="79">
                  <c:v>119.82421392791892</c:v>
                </c:pt>
                <c:pt idx="80">
                  <c:v>120.11664206905253</c:v>
                </c:pt>
                <c:pt idx="81">
                  <c:v>119.93394306155255</c:v>
                </c:pt>
                <c:pt idx="82">
                  <c:v>117.77557100297913</c:v>
                </c:pt>
                <c:pt idx="83">
                  <c:v>119.53178578678532</c:v>
                </c:pt>
                <c:pt idx="84">
                  <c:v>118.03178853001366</c:v>
                </c:pt>
                <c:pt idx="85">
                  <c:v>116.45937004504381</c:v>
                </c:pt>
                <c:pt idx="86">
                  <c:v>115.47125919667302</c:v>
                </c:pt>
                <c:pt idx="87">
                  <c:v>111.959926920397</c:v>
                </c:pt>
                <c:pt idx="88">
                  <c:v>118.03178853001366</c:v>
                </c:pt>
                <c:pt idx="89">
                  <c:v>117.92205939638002</c:v>
                </c:pt>
                <c:pt idx="90">
                  <c:v>118.98259147294904</c:v>
                </c:pt>
                <c:pt idx="91">
                  <c:v>115.50801845644027</c:v>
                </c:pt>
                <c:pt idx="92">
                  <c:v>113.93505132580225</c:v>
                </c:pt>
                <c:pt idx="93">
                  <c:v>110.75290645042713</c:v>
                </c:pt>
                <c:pt idx="94">
                  <c:v>111.52101038586251</c:v>
                </c:pt>
                <c:pt idx="95">
                  <c:v>111.52101038586251</c:v>
                </c:pt>
                <c:pt idx="96">
                  <c:v>111.41182989789702</c:v>
                </c:pt>
                <c:pt idx="97">
                  <c:v>111.777227912897</c:v>
                </c:pt>
                <c:pt idx="98">
                  <c:v>113.38695430330229</c:v>
                </c:pt>
                <c:pt idx="99">
                  <c:v>113.45992417716866</c:v>
                </c:pt>
                <c:pt idx="100">
                  <c:v>112.58209110809965</c:v>
                </c:pt>
                <c:pt idx="101">
                  <c:v>111.959926920397</c:v>
                </c:pt>
                <c:pt idx="102">
                  <c:v>108.37562477025462</c:v>
                </c:pt>
                <c:pt idx="103">
                  <c:v>112.47236197446603</c:v>
                </c:pt>
                <c:pt idx="104">
                  <c:v>115.76423598347479</c:v>
                </c:pt>
                <c:pt idx="105">
                  <c:v>114.70315526123764</c:v>
                </c:pt>
                <c:pt idx="106">
                  <c:v>115.14207179577213</c:v>
                </c:pt>
                <c:pt idx="107">
                  <c:v>117.62963125524642</c:v>
                </c:pt>
                <c:pt idx="108">
                  <c:v>116.09342338437567</c:v>
                </c:pt>
                <c:pt idx="109">
                  <c:v>115.72747672370751</c:v>
                </c:pt>
                <c:pt idx="110">
                  <c:v>117.92205939638002</c:v>
                </c:pt>
                <c:pt idx="111">
                  <c:v>118.2512467972809</c:v>
                </c:pt>
                <c:pt idx="112">
                  <c:v>118.98259147294904</c:v>
                </c:pt>
                <c:pt idx="113">
                  <c:v>119.09232060658266</c:v>
                </c:pt>
                <c:pt idx="114">
                  <c:v>120.18961194291892</c:v>
                </c:pt>
                <c:pt idx="115">
                  <c:v>120.2998897222207</c:v>
                </c:pt>
                <c:pt idx="116">
                  <c:v>119.31177887384989</c:v>
                </c:pt>
                <c:pt idx="117">
                  <c:v>118.98259147294904</c:v>
                </c:pt>
                <c:pt idx="118">
                  <c:v>118.2512467972809</c:v>
                </c:pt>
                <c:pt idx="119">
                  <c:v>118.32476531681544</c:v>
                </c:pt>
                <c:pt idx="120">
                  <c:v>117.44638360207828</c:v>
                </c:pt>
                <c:pt idx="121">
                  <c:v>117.08098558707829</c:v>
                </c:pt>
                <c:pt idx="122">
                  <c:v>119.97070232131982</c:v>
                </c:pt>
                <c:pt idx="123">
                  <c:v>121.76257907355691</c:v>
                </c:pt>
                <c:pt idx="124">
                  <c:v>121.68960919969055</c:v>
                </c:pt>
                <c:pt idx="125">
                  <c:v>121.83554894742329</c:v>
                </c:pt>
                <c:pt idx="126">
                  <c:v>123.00635880329406</c:v>
                </c:pt>
                <c:pt idx="127">
                  <c:v>123.92095113213033</c:v>
                </c:pt>
                <c:pt idx="128">
                  <c:v>122.45771313512593</c:v>
                </c:pt>
                <c:pt idx="129">
                  <c:v>122.60365288285867</c:v>
                </c:pt>
                <c:pt idx="130">
                  <c:v>123.88419187236306</c:v>
                </c:pt>
                <c:pt idx="131">
                  <c:v>125.74958714413469</c:v>
                </c:pt>
                <c:pt idx="132">
                  <c:v>131.34577295944959</c:v>
                </c:pt>
                <c:pt idx="133">
                  <c:v>133.50359637235482</c:v>
                </c:pt>
                <c:pt idx="134">
                  <c:v>133.21116823122122</c:v>
                </c:pt>
                <c:pt idx="135">
                  <c:v>131.7846894939841</c:v>
                </c:pt>
                <c:pt idx="136">
                  <c:v>130.17551174924699</c:v>
                </c:pt>
                <c:pt idx="137">
                  <c:v>129.29767868017797</c:v>
                </c:pt>
                <c:pt idx="138">
                  <c:v>128.5295747447426</c:v>
                </c:pt>
                <c:pt idx="139">
                  <c:v>129.44361842791071</c:v>
                </c:pt>
                <c:pt idx="140">
                  <c:v>130.13875248947971</c:v>
                </c:pt>
                <c:pt idx="141">
                  <c:v>129.33388929427707</c:v>
                </c:pt>
                <c:pt idx="142">
                  <c:v>129.6998359549452</c:v>
                </c:pt>
                <c:pt idx="143">
                  <c:v>130.17551174924699</c:v>
                </c:pt>
                <c:pt idx="144">
                  <c:v>130.57766902401423</c:v>
                </c:pt>
                <c:pt idx="145">
                  <c:v>130.39442137084606</c:v>
                </c:pt>
                <c:pt idx="146">
                  <c:v>131.1992845660487</c:v>
                </c:pt>
                <c:pt idx="147">
                  <c:v>132.22360602851859</c:v>
                </c:pt>
                <c:pt idx="148">
                  <c:v>130.97982629878143</c:v>
                </c:pt>
                <c:pt idx="149">
                  <c:v>130.94361568468236</c:v>
                </c:pt>
                <c:pt idx="150">
                  <c:v>130.46793989038059</c:v>
                </c:pt>
                <c:pt idx="151">
                  <c:v>131.05279617264782</c:v>
                </c:pt>
                <c:pt idx="152">
                  <c:v>129.95550483631158</c:v>
                </c:pt>
                <c:pt idx="153">
                  <c:v>129.07767176724258</c:v>
                </c:pt>
                <c:pt idx="154">
                  <c:v>130.13875248947971</c:v>
                </c:pt>
                <c:pt idx="155">
                  <c:v>129.29767868017797</c:v>
                </c:pt>
                <c:pt idx="156">
                  <c:v>128.96849127927709</c:v>
                </c:pt>
                <c:pt idx="157">
                  <c:v>119.97070232131982</c:v>
                </c:pt>
                <c:pt idx="158">
                  <c:v>120.44582946995344</c:v>
                </c:pt>
                <c:pt idx="159">
                  <c:v>122.93284028375955</c:v>
                </c:pt>
                <c:pt idx="160">
                  <c:v>121.6166393258242</c:v>
                </c:pt>
                <c:pt idx="161">
                  <c:v>121.98203734082416</c:v>
                </c:pt>
                <c:pt idx="162">
                  <c:v>120.70204699698793</c:v>
                </c:pt>
                <c:pt idx="163">
                  <c:v>116.34909226574203</c:v>
                </c:pt>
                <c:pt idx="164">
                  <c:v>116.97125645344467</c:v>
                </c:pt>
                <c:pt idx="165">
                  <c:v>116.64206905254379</c:v>
                </c:pt>
                <c:pt idx="166">
                  <c:v>115.76423598347479</c:v>
                </c:pt>
                <c:pt idx="167">
                  <c:v>114.19126885283679</c:v>
                </c:pt>
                <c:pt idx="168">
                  <c:v>117.99557791591457</c:v>
                </c:pt>
                <c:pt idx="169">
                  <c:v>117.62963125524642</c:v>
                </c:pt>
                <c:pt idx="170">
                  <c:v>116.67827966664288</c:v>
                </c:pt>
                <c:pt idx="171">
                  <c:v>116.64206905254379</c:v>
                </c:pt>
                <c:pt idx="172">
                  <c:v>117.15395546094464</c:v>
                </c:pt>
                <c:pt idx="173">
                  <c:v>116.89828657957831</c:v>
                </c:pt>
                <c:pt idx="174">
                  <c:v>118.43449445044907</c:v>
                </c:pt>
                <c:pt idx="175">
                  <c:v>117.26368459457828</c:v>
                </c:pt>
                <c:pt idx="176">
                  <c:v>115.28856018917301</c:v>
                </c:pt>
                <c:pt idx="177">
                  <c:v>117.08098558707829</c:v>
                </c:pt>
                <c:pt idx="178">
                  <c:v>116.75179818617741</c:v>
                </c:pt>
                <c:pt idx="179">
                  <c:v>115.5815369759748</c:v>
                </c:pt>
                <c:pt idx="180">
                  <c:v>114.66694464713854</c:v>
                </c:pt>
                <c:pt idx="181">
                  <c:v>115.43504858257391</c:v>
                </c:pt>
                <c:pt idx="182">
                  <c:v>117.73936038888004</c:v>
                </c:pt>
                <c:pt idx="183">
                  <c:v>116.93449719367742</c:v>
                </c:pt>
                <c:pt idx="184">
                  <c:v>117.30044385434554</c:v>
                </c:pt>
                <c:pt idx="185">
                  <c:v>117.88530013661276</c:v>
                </c:pt>
                <c:pt idx="186">
                  <c:v>120.2998897222207</c:v>
                </c:pt>
                <c:pt idx="187">
                  <c:v>120.1534013288198</c:v>
                </c:pt>
                <c:pt idx="188">
                  <c:v>121.87230820719054</c:v>
                </c:pt>
                <c:pt idx="189">
                  <c:v>120.07988280928529</c:v>
                </c:pt>
                <c:pt idx="190">
                  <c:v>121.21393340538881</c:v>
                </c:pt>
                <c:pt idx="191">
                  <c:v>120.88474600448791</c:v>
                </c:pt>
                <c:pt idx="192">
                  <c:v>118.90962159908266</c:v>
                </c:pt>
                <c:pt idx="193">
                  <c:v>116.97125645344467</c:v>
                </c:pt>
                <c:pt idx="194">
                  <c:v>118.69016333181543</c:v>
                </c:pt>
                <c:pt idx="195">
                  <c:v>119.82421392791892</c:v>
                </c:pt>
                <c:pt idx="196">
                  <c:v>122.16473634832414</c:v>
                </c:pt>
                <c:pt idx="197">
                  <c:v>121.32366253902244</c:v>
                </c:pt>
                <c:pt idx="198">
                  <c:v>120.77501687085429</c:v>
                </c:pt>
                <c:pt idx="199">
                  <c:v>121.57988006605693</c:v>
                </c:pt>
                <c:pt idx="200">
                  <c:v>124.32310840689756</c:v>
                </c:pt>
                <c:pt idx="201">
                  <c:v>124.8717540750657</c:v>
                </c:pt>
                <c:pt idx="202">
                  <c:v>120.99447513812153</c:v>
                </c:pt>
                <c:pt idx="203">
                  <c:v>120.77501687085429</c:v>
                </c:pt>
                <c:pt idx="204">
                  <c:v>122.27501412762595</c:v>
                </c:pt>
                <c:pt idx="205">
                  <c:v>123.8474326125958</c:v>
                </c:pt>
                <c:pt idx="206">
                  <c:v>122.20149560809143</c:v>
                </c:pt>
                <c:pt idx="207">
                  <c:v>123.62797434532854</c:v>
                </c:pt>
                <c:pt idx="208">
                  <c:v>126.33444342640193</c:v>
                </c:pt>
                <c:pt idx="209">
                  <c:v>125.12797160210022</c:v>
                </c:pt>
                <c:pt idx="210">
                  <c:v>123.04311806306133</c:v>
                </c:pt>
                <c:pt idx="211">
                  <c:v>124.54256667416482</c:v>
                </c:pt>
                <c:pt idx="212">
                  <c:v>124.2501385330312</c:v>
                </c:pt>
                <c:pt idx="213">
                  <c:v>126.44417256003557</c:v>
                </c:pt>
                <c:pt idx="214">
                  <c:v>125.31067060960019</c:v>
                </c:pt>
                <c:pt idx="215">
                  <c:v>134.60088770869109</c:v>
                </c:pt>
                <c:pt idx="216">
                  <c:v>132.44306429578583</c:v>
                </c:pt>
                <c:pt idx="217">
                  <c:v>129.77280582881156</c:v>
                </c:pt>
                <c:pt idx="218">
                  <c:v>129.51658830177703</c:v>
                </c:pt>
                <c:pt idx="219">
                  <c:v>127.65119303000542</c:v>
                </c:pt>
                <c:pt idx="220">
                  <c:v>128.67551449247534</c:v>
                </c:pt>
                <c:pt idx="221">
                  <c:v>133.5765662462212</c:v>
                </c:pt>
                <c:pt idx="222">
                  <c:v>133.06467983782034</c:v>
                </c:pt>
                <c:pt idx="223">
                  <c:v>132.22360602851859</c:v>
                </c:pt>
                <c:pt idx="224">
                  <c:v>133.28413810508761</c:v>
                </c:pt>
                <c:pt idx="225">
                  <c:v>133.17440897145397</c:v>
                </c:pt>
                <c:pt idx="226">
                  <c:v>132.62576330328582</c:v>
                </c:pt>
                <c:pt idx="227">
                  <c:v>132.58955268918675</c:v>
                </c:pt>
                <c:pt idx="228">
                  <c:v>134.1257605600575</c:v>
                </c:pt>
                <c:pt idx="229">
                  <c:v>134.7106168423247</c:v>
                </c:pt>
                <c:pt idx="230">
                  <c:v>135.07656350299285</c:v>
                </c:pt>
                <c:pt idx="231">
                  <c:v>134.4181887011911</c:v>
                </c:pt>
                <c:pt idx="232">
                  <c:v>131.71171962011775</c:v>
                </c:pt>
                <c:pt idx="233">
                  <c:v>126.40796194593645</c:v>
                </c:pt>
                <c:pt idx="234">
                  <c:v>128.01713969067356</c:v>
                </c:pt>
                <c:pt idx="235">
                  <c:v>126.44417256003557</c:v>
                </c:pt>
                <c:pt idx="236">
                  <c:v>124.2501385330312</c:v>
                </c:pt>
                <c:pt idx="237">
                  <c:v>124.1766200134967</c:v>
                </c:pt>
                <c:pt idx="238">
                  <c:v>124.35986766666484</c:v>
                </c:pt>
                <c:pt idx="239">
                  <c:v>124.72526568166479</c:v>
                </c:pt>
                <c:pt idx="240">
                  <c:v>124.32310840689756</c:v>
                </c:pt>
                <c:pt idx="241">
                  <c:v>122.62230683557637</c:v>
                </c:pt>
                <c:pt idx="242">
                  <c:v>121.25069266515605</c:v>
                </c:pt>
                <c:pt idx="243">
                  <c:v>117.84908952251367</c:v>
                </c:pt>
                <c:pt idx="244">
                  <c:v>117.13585015389511</c:v>
                </c:pt>
                <c:pt idx="245">
                  <c:v>115.21559031530666</c:v>
                </c:pt>
                <c:pt idx="246">
                  <c:v>115.21559031530666</c:v>
                </c:pt>
                <c:pt idx="247">
                  <c:v>117.02612102026148</c:v>
                </c:pt>
                <c:pt idx="248">
                  <c:v>117.19071472071191</c:v>
                </c:pt>
                <c:pt idx="249">
                  <c:v>117.84908952251367</c:v>
                </c:pt>
                <c:pt idx="250">
                  <c:v>121.25069266515605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9-459C-872C-3B693B9141B1}"/>
            </c:ext>
          </c:extLst>
        </c:ser>
        <c:ser>
          <c:idx val="1"/>
          <c:order val="1"/>
          <c:tx>
            <c:strRef>
              <c:f>'Exh. 6'!$S$2</c:f>
              <c:strCache>
                <c:ptCount val="1"/>
                <c:pt idx="0">
                  <c:v>S&amp;P Smallcap 600 Restaurants</c:v>
                </c:pt>
              </c:strCache>
            </c:strRef>
          </c:tx>
          <c:spPr>
            <a:ln w="25400">
              <a:solidFill>
                <a:srgbClr val="C0C0C0"/>
              </a:solidFill>
              <a:prstDash val="solid"/>
            </a:ln>
          </c:spPr>
          <c:marker>
            <c:symbol val="none"/>
          </c:marker>
          <c:cat>
            <c:numRef>
              <c:f>'Exh. 6'!$Q$3:$Q$253</c:f>
              <c:numCache>
                <c:formatCode>[$-409]d\-mmm\-yy;@</c:formatCode>
                <c:ptCount val="251"/>
                <c:pt idx="0">
                  <c:v>38901</c:v>
                </c:pt>
                <c:pt idx="1">
                  <c:v>38903</c:v>
                </c:pt>
                <c:pt idx="2">
                  <c:v>38904</c:v>
                </c:pt>
                <c:pt idx="3">
                  <c:v>38905</c:v>
                </c:pt>
                <c:pt idx="4">
                  <c:v>38908</c:v>
                </c:pt>
                <c:pt idx="5">
                  <c:v>38909</c:v>
                </c:pt>
                <c:pt idx="6">
                  <c:v>38910</c:v>
                </c:pt>
                <c:pt idx="7">
                  <c:v>38911</c:v>
                </c:pt>
                <c:pt idx="8">
                  <c:v>38912</c:v>
                </c:pt>
                <c:pt idx="9">
                  <c:v>38915</c:v>
                </c:pt>
                <c:pt idx="10">
                  <c:v>38916</c:v>
                </c:pt>
                <c:pt idx="11">
                  <c:v>38917</c:v>
                </c:pt>
                <c:pt idx="12">
                  <c:v>38918</c:v>
                </c:pt>
                <c:pt idx="13">
                  <c:v>38919</c:v>
                </c:pt>
                <c:pt idx="14">
                  <c:v>38922</c:v>
                </c:pt>
                <c:pt idx="15">
                  <c:v>38923</c:v>
                </c:pt>
                <c:pt idx="16">
                  <c:v>38924</c:v>
                </c:pt>
                <c:pt idx="17">
                  <c:v>38925</c:v>
                </c:pt>
                <c:pt idx="18">
                  <c:v>38926</c:v>
                </c:pt>
                <c:pt idx="19">
                  <c:v>38929</c:v>
                </c:pt>
                <c:pt idx="20">
                  <c:v>38930</c:v>
                </c:pt>
                <c:pt idx="21">
                  <c:v>38931</c:v>
                </c:pt>
                <c:pt idx="22">
                  <c:v>38932</c:v>
                </c:pt>
                <c:pt idx="23">
                  <c:v>38933</c:v>
                </c:pt>
                <c:pt idx="24">
                  <c:v>38936</c:v>
                </c:pt>
                <c:pt idx="25">
                  <c:v>38937</c:v>
                </c:pt>
                <c:pt idx="26">
                  <c:v>38938</c:v>
                </c:pt>
                <c:pt idx="27">
                  <c:v>38939</c:v>
                </c:pt>
                <c:pt idx="28">
                  <c:v>38940</c:v>
                </c:pt>
                <c:pt idx="29">
                  <c:v>38943</c:v>
                </c:pt>
                <c:pt idx="30">
                  <c:v>38944</c:v>
                </c:pt>
                <c:pt idx="31">
                  <c:v>38945</c:v>
                </c:pt>
                <c:pt idx="32">
                  <c:v>38946</c:v>
                </c:pt>
                <c:pt idx="33">
                  <c:v>38947</c:v>
                </c:pt>
                <c:pt idx="34">
                  <c:v>38950</c:v>
                </c:pt>
                <c:pt idx="35">
                  <c:v>38951</c:v>
                </c:pt>
                <c:pt idx="36">
                  <c:v>38952</c:v>
                </c:pt>
                <c:pt idx="37">
                  <c:v>38953</c:v>
                </c:pt>
                <c:pt idx="38">
                  <c:v>38954</c:v>
                </c:pt>
                <c:pt idx="39">
                  <c:v>38957</c:v>
                </c:pt>
                <c:pt idx="40">
                  <c:v>38958</c:v>
                </c:pt>
                <c:pt idx="41">
                  <c:v>38959</c:v>
                </c:pt>
                <c:pt idx="42">
                  <c:v>38960</c:v>
                </c:pt>
                <c:pt idx="43">
                  <c:v>38961</c:v>
                </c:pt>
                <c:pt idx="44">
                  <c:v>38965</c:v>
                </c:pt>
                <c:pt idx="45">
                  <c:v>38966</c:v>
                </c:pt>
                <c:pt idx="46">
                  <c:v>38967</c:v>
                </c:pt>
                <c:pt idx="47">
                  <c:v>38968</c:v>
                </c:pt>
                <c:pt idx="48">
                  <c:v>38971</c:v>
                </c:pt>
                <c:pt idx="49">
                  <c:v>38972</c:v>
                </c:pt>
                <c:pt idx="50">
                  <c:v>38973</c:v>
                </c:pt>
                <c:pt idx="51">
                  <c:v>38974</c:v>
                </c:pt>
                <c:pt idx="52">
                  <c:v>38975</c:v>
                </c:pt>
                <c:pt idx="53">
                  <c:v>38978</c:v>
                </c:pt>
                <c:pt idx="54">
                  <c:v>38979</c:v>
                </c:pt>
                <c:pt idx="55">
                  <c:v>38980</c:v>
                </c:pt>
                <c:pt idx="56">
                  <c:v>38981</c:v>
                </c:pt>
                <c:pt idx="57">
                  <c:v>38982</c:v>
                </c:pt>
                <c:pt idx="58">
                  <c:v>38985</c:v>
                </c:pt>
                <c:pt idx="59">
                  <c:v>38986</c:v>
                </c:pt>
                <c:pt idx="60">
                  <c:v>38987</c:v>
                </c:pt>
                <c:pt idx="61">
                  <c:v>38988</c:v>
                </c:pt>
                <c:pt idx="62">
                  <c:v>38989</c:v>
                </c:pt>
                <c:pt idx="63">
                  <c:v>38992</c:v>
                </c:pt>
                <c:pt idx="64">
                  <c:v>38993</c:v>
                </c:pt>
                <c:pt idx="65">
                  <c:v>38994</c:v>
                </c:pt>
                <c:pt idx="66">
                  <c:v>38995</c:v>
                </c:pt>
                <c:pt idx="67">
                  <c:v>38996</c:v>
                </c:pt>
                <c:pt idx="68">
                  <c:v>38999</c:v>
                </c:pt>
                <c:pt idx="69">
                  <c:v>39000</c:v>
                </c:pt>
                <c:pt idx="70">
                  <c:v>39001</c:v>
                </c:pt>
                <c:pt idx="71">
                  <c:v>39002</c:v>
                </c:pt>
                <c:pt idx="72">
                  <c:v>39003</c:v>
                </c:pt>
                <c:pt idx="73">
                  <c:v>39006</c:v>
                </c:pt>
                <c:pt idx="74">
                  <c:v>39007</c:v>
                </c:pt>
                <c:pt idx="75">
                  <c:v>39008</c:v>
                </c:pt>
                <c:pt idx="76">
                  <c:v>39009</c:v>
                </c:pt>
                <c:pt idx="77">
                  <c:v>39010</c:v>
                </c:pt>
                <c:pt idx="78">
                  <c:v>39013</c:v>
                </c:pt>
                <c:pt idx="79">
                  <c:v>39014</c:v>
                </c:pt>
                <c:pt idx="80">
                  <c:v>39015</c:v>
                </c:pt>
                <c:pt idx="81">
                  <c:v>39016</c:v>
                </c:pt>
                <c:pt idx="82">
                  <c:v>39017</c:v>
                </c:pt>
                <c:pt idx="83">
                  <c:v>39020</c:v>
                </c:pt>
                <c:pt idx="84">
                  <c:v>39021</c:v>
                </c:pt>
                <c:pt idx="85">
                  <c:v>39022</c:v>
                </c:pt>
                <c:pt idx="86">
                  <c:v>39023</c:v>
                </c:pt>
                <c:pt idx="87">
                  <c:v>39024</c:v>
                </c:pt>
                <c:pt idx="88">
                  <c:v>39027</c:v>
                </c:pt>
                <c:pt idx="89">
                  <c:v>39028</c:v>
                </c:pt>
                <c:pt idx="90">
                  <c:v>39029</c:v>
                </c:pt>
                <c:pt idx="91">
                  <c:v>39030</c:v>
                </c:pt>
                <c:pt idx="92">
                  <c:v>39031</c:v>
                </c:pt>
                <c:pt idx="93">
                  <c:v>39034</c:v>
                </c:pt>
                <c:pt idx="94">
                  <c:v>39035</c:v>
                </c:pt>
                <c:pt idx="95">
                  <c:v>39036</c:v>
                </c:pt>
                <c:pt idx="96">
                  <c:v>39037</c:v>
                </c:pt>
                <c:pt idx="97">
                  <c:v>39038</c:v>
                </c:pt>
                <c:pt idx="98">
                  <c:v>39041</c:v>
                </c:pt>
                <c:pt idx="99">
                  <c:v>39042</c:v>
                </c:pt>
                <c:pt idx="100">
                  <c:v>39043</c:v>
                </c:pt>
                <c:pt idx="101">
                  <c:v>39045</c:v>
                </c:pt>
                <c:pt idx="102">
                  <c:v>39048</c:v>
                </c:pt>
                <c:pt idx="103">
                  <c:v>39049</c:v>
                </c:pt>
                <c:pt idx="104">
                  <c:v>39050</c:v>
                </c:pt>
                <c:pt idx="105">
                  <c:v>39051</c:v>
                </c:pt>
                <c:pt idx="106">
                  <c:v>39052</c:v>
                </c:pt>
                <c:pt idx="107">
                  <c:v>39055</c:v>
                </c:pt>
                <c:pt idx="108">
                  <c:v>39056</c:v>
                </c:pt>
                <c:pt idx="109">
                  <c:v>39057</c:v>
                </c:pt>
                <c:pt idx="110">
                  <c:v>39058</c:v>
                </c:pt>
                <c:pt idx="111">
                  <c:v>39059</c:v>
                </c:pt>
                <c:pt idx="112">
                  <c:v>39062</c:v>
                </c:pt>
                <c:pt idx="113">
                  <c:v>39063</c:v>
                </c:pt>
                <c:pt idx="114">
                  <c:v>39064</c:v>
                </c:pt>
                <c:pt idx="115">
                  <c:v>39065</c:v>
                </c:pt>
                <c:pt idx="116">
                  <c:v>39066</c:v>
                </c:pt>
                <c:pt idx="117">
                  <c:v>39069</c:v>
                </c:pt>
                <c:pt idx="118">
                  <c:v>39070</c:v>
                </c:pt>
                <c:pt idx="119">
                  <c:v>39071</c:v>
                </c:pt>
                <c:pt idx="120">
                  <c:v>39072</c:v>
                </c:pt>
                <c:pt idx="121">
                  <c:v>39073</c:v>
                </c:pt>
                <c:pt idx="122">
                  <c:v>39077</c:v>
                </c:pt>
                <c:pt idx="123">
                  <c:v>39078</c:v>
                </c:pt>
                <c:pt idx="124">
                  <c:v>39079</c:v>
                </c:pt>
                <c:pt idx="125">
                  <c:v>39080</c:v>
                </c:pt>
                <c:pt idx="126">
                  <c:v>39085</c:v>
                </c:pt>
                <c:pt idx="127">
                  <c:v>39086</c:v>
                </c:pt>
                <c:pt idx="128">
                  <c:v>39087</c:v>
                </c:pt>
                <c:pt idx="129">
                  <c:v>39090</c:v>
                </c:pt>
                <c:pt idx="130">
                  <c:v>39091</c:v>
                </c:pt>
                <c:pt idx="131">
                  <c:v>39092</c:v>
                </c:pt>
                <c:pt idx="132">
                  <c:v>39093</c:v>
                </c:pt>
                <c:pt idx="133">
                  <c:v>39094</c:v>
                </c:pt>
                <c:pt idx="134">
                  <c:v>39098</c:v>
                </c:pt>
                <c:pt idx="135">
                  <c:v>39099</c:v>
                </c:pt>
                <c:pt idx="136">
                  <c:v>39100</c:v>
                </c:pt>
                <c:pt idx="137">
                  <c:v>39101</c:v>
                </c:pt>
                <c:pt idx="138">
                  <c:v>39104</c:v>
                </c:pt>
                <c:pt idx="139">
                  <c:v>39105</c:v>
                </c:pt>
                <c:pt idx="140">
                  <c:v>39106</c:v>
                </c:pt>
                <c:pt idx="141">
                  <c:v>39107</c:v>
                </c:pt>
                <c:pt idx="142">
                  <c:v>39108</c:v>
                </c:pt>
                <c:pt idx="143">
                  <c:v>39111</c:v>
                </c:pt>
                <c:pt idx="144">
                  <c:v>39112</c:v>
                </c:pt>
                <c:pt idx="145">
                  <c:v>39113</c:v>
                </c:pt>
                <c:pt idx="146">
                  <c:v>39114</c:v>
                </c:pt>
                <c:pt idx="147">
                  <c:v>39115</c:v>
                </c:pt>
                <c:pt idx="148">
                  <c:v>39118</c:v>
                </c:pt>
                <c:pt idx="149">
                  <c:v>39119</c:v>
                </c:pt>
                <c:pt idx="150">
                  <c:v>39120</c:v>
                </c:pt>
                <c:pt idx="151">
                  <c:v>39121</c:v>
                </c:pt>
                <c:pt idx="152">
                  <c:v>39122</c:v>
                </c:pt>
                <c:pt idx="153">
                  <c:v>39125</c:v>
                </c:pt>
                <c:pt idx="154">
                  <c:v>39126</c:v>
                </c:pt>
                <c:pt idx="155">
                  <c:v>39127</c:v>
                </c:pt>
                <c:pt idx="156">
                  <c:v>39128</c:v>
                </c:pt>
                <c:pt idx="157">
                  <c:v>39129</c:v>
                </c:pt>
                <c:pt idx="158">
                  <c:v>39133</c:v>
                </c:pt>
                <c:pt idx="159">
                  <c:v>39134</c:v>
                </c:pt>
                <c:pt idx="160">
                  <c:v>39135</c:v>
                </c:pt>
                <c:pt idx="161">
                  <c:v>39136</c:v>
                </c:pt>
                <c:pt idx="162">
                  <c:v>39139</c:v>
                </c:pt>
                <c:pt idx="163">
                  <c:v>39140</c:v>
                </c:pt>
                <c:pt idx="164">
                  <c:v>39141</c:v>
                </c:pt>
                <c:pt idx="165">
                  <c:v>39142</c:v>
                </c:pt>
                <c:pt idx="166">
                  <c:v>39143</c:v>
                </c:pt>
                <c:pt idx="167">
                  <c:v>39146</c:v>
                </c:pt>
                <c:pt idx="168">
                  <c:v>39147</c:v>
                </c:pt>
                <c:pt idx="169">
                  <c:v>39148</c:v>
                </c:pt>
                <c:pt idx="170">
                  <c:v>39149</c:v>
                </c:pt>
                <c:pt idx="171">
                  <c:v>39150</c:v>
                </c:pt>
                <c:pt idx="172">
                  <c:v>39153</c:v>
                </c:pt>
                <c:pt idx="173">
                  <c:v>39154</c:v>
                </c:pt>
                <c:pt idx="174">
                  <c:v>39155</c:v>
                </c:pt>
                <c:pt idx="175">
                  <c:v>39156</c:v>
                </c:pt>
                <c:pt idx="176">
                  <c:v>39157</c:v>
                </c:pt>
                <c:pt idx="177">
                  <c:v>39160</c:v>
                </c:pt>
                <c:pt idx="178">
                  <c:v>39161</c:v>
                </c:pt>
                <c:pt idx="179">
                  <c:v>39162</c:v>
                </c:pt>
                <c:pt idx="180">
                  <c:v>39163</c:v>
                </c:pt>
                <c:pt idx="181">
                  <c:v>39164</c:v>
                </c:pt>
                <c:pt idx="182">
                  <c:v>39167</c:v>
                </c:pt>
                <c:pt idx="183">
                  <c:v>39168</c:v>
                </c:pt>
                <c:pt idx="184">
                  <c:v>39169</c:v>
                </c:pt>
                <c:pt idx="185">
                  <c:v>39170</c:v>
                </c:pt>
                <c:pt idx="186">
                  <c:v>39171</c:v>
                </c:pt>
                <c:pt idx="187">
                  <c:v>39174</c:v>
                </c:pt>
                <c:pt idx="188">
                  <c:v>39175</c:v>
                </c:pt>
                <c:pt idx="189">
                  <c:v>39176</c:v>
                </c:pt>
                <c:pt idx="190">
                  <c:v>39177</c:v>
                </c:pt>
                <c:pt idx="191">
                  <c:v>39181</c:v>
                </c:pt>
                <c:pt idx="192">
                  <c:v>39182</c:v>
                </c:pt>
                <c:pt idx="193">
                  <c:v>39183</c:v>
                </c:pt>
                <c:pt idx="194">
                  <c:v>39184</c:v>
                </c:pt>
                <c:pt idx="195">
                  <c:v>39185</c:v>
                </c:pt>
                <c:pt idx="196">
                  <c:v>39188</c:v>
                </c:pt>
                <c:pt idx="197">
                  <c:v>39189</c:v>
                </c:pt>
                <c:pt idx="198">
                  <c:v>39190</c:v>
                </c:pt>
                <c:pt idx="199">
                  <c:v>39191</c:v>
                </c:pt>
                <c:pt idx="200">
                  <c:v>39192</c:v>
                </c:pt>
                <c:pt idx="201">
                  <c:v>39195</c:v>
                </c:pt>
                <c:pt idx="202">
                  <c:v>39196</c:v>
                </c:pt>
                <c:pt idx="203">
                  <c:v>39197</c:v>
                </c:pt>
                <c:pt idx="204">
                  <c:v>39198</c:v>
                </c:pt>
                <c:pt idx="205">
                  <c:v>39199</c:v>
                </c:pt>
                <c:pt idx="206">
                  <c:v>39202</c:v>
                </c:pt>
                <c:pt idx="207">
                  <c:v>39203</c:v>
                </c:pt>
                <c:pt idx="208">
                  <c:v>39204</c:v>
                </c:pt>
                <c:pt idx="209">
                  <c:v>39205</c:v>
                </c:pt>
                <c:pt idx="210">
                  <c:v>39206</c:v>
                </c:pt>
                <c:pt idx="211">
                  <c:v>39209</c:v>
                </c:pt>
                <c:pt idx="212">
                  <c:v>39210</c:v>
                </c:pt>
                <c:pt idx="213">
                  <c:v>39211</c:v>
                </c:pt>
                <c:pt idx="214">
                  <c:v>39212</c:v>
                </c:pt>
                <c:pt idx="215">
                  <c:v>39213</c:v>
                </c:pt>
                <c:pt idx="216">
                  <c:v>39216</c:v>
                </c:pt>
                <c:pt idx="217">
                  <c:v>39217</c:v>
                </c:pt>
                <c:pt idx="218">
                  <c:v>39218</c:v>
                </c:pt>
                <c:pt idx="219">
                  <c:v>39219</c:v>
                </c:pt>
                <c:pt idx="220">
                  <c:v>39220</c:v>
                </c:pt>
                <c:pt idx="221">
                  <c:v>39223</c:v>
                </c:pt>
                <c:pt idx="222">
                  <c:v>39224</c:v>
                </c:pt>
                <c:pt idx="223">
                  <c:v>39225</c:v>
                </c:pt>
                <c:pt idx="224">
                  <c:v>39226</c:v>
                </c:pt>
                <c:pt idx="225">
                  <c:v>39227</c:v>
                </c:pt>
                <c:pt idx="226">
                  <c:v>39231</c:v>
                </c:pt>
                <c:pt idx="227">
                  <c:v>39232</c:v>
                </c:pt>
                <c:pt idx="228">
                  <c:v>39233</c:v>
                </c:pt>
                <c:pt idx="229">
                  <c:v>39234</c:v>
                </c:pt>
                <c:pt idx="230">
                  <c:v>39237</c:v>
                </c:pt>
                <c:pt idx="231">
                  <c:v>39238</c:v>
                </c:pt>
                <c:pt idx="232">
                  <c:v>39239</c:v>
                </c:pt>
                <c:pt idx="233">
                  <c:v>39240</c:v>
                </c:pt>
                <c:pt idx="234">
                  <c:v>39241</c:v>
                </c:pt>
                <c:pt idx="235">
                  <c:v>39244</c:v>
                </c:pt>
                <c:pt idx="236">
                  <c:v>39245</c:v>
                </c:pt>
                <c:pt idx="237">
                  <c:v>39246</c:v>
                </c:pt>
                <c:pt idx="238">
                  <c:v>39247</c:v>
                </c:pt>
                <c:pt idx="239">
                  <c:v>39248</c:v>
                </c:pt>
                <c:pt idx="240">
                  <c:v>39251</c:v>
                </c:pt>
                <c:pt idx="241">
                  <c:v>39252</c:v>
                </c:pt>
                <c:pt idx="242">
                  <c:v>39253</c:v>
                </c:pt>
                <c:pt idx="243">
                  <c:v>39254</c:v>
                </c:pt>
                <c:pt idx="244">
                  <c:v>39255</c:v>
                </c:pt>
                <c:pt idx="245">
                  <c:v>39258</c:v>
                </c:pt>
                <c:pt idx="246">
                  <c:v>39259</c:v>
                </c:pt>
                <c:pt idx="247">
                  <c:v>39260</c:v>
                </c:pt>
                <c:pt idx="248">
                  <c:v>39261</c:v>
                </c:pt>
                <c:pt idx="249">
                  <c:v>39262</c:v>
                </c:pt>
                <c:pt idx="250">
                  <c:v>39265</c:v>
                </c:pt>
              </c:numCache>
            </c:numRef>
          </c:cat>
          <c:val>
            <c:numRef>
              <c:f>'Exh. 6'!$S$3:$S$253</c:f>
              <c:numCache>
                <c:formatCode>_(* #,##0_);_(* \(#,##0\);_(* "-"??_);_(@_)</c:formatCode>
                <c:ptCount val="251"/>
                <c:pt idx="0">
                  <c:v>100</c:v>
                </c:pt>
                <c:pt idx="1">
                  <c:v>98.673264096568971</c:v>
                </c:pt>
                <c:pt idx="2">
                  <c:v>98.444891523027565</c:v>
                </c:pt>
                <c:pt idx="3">
                  <c:v>96.922407699418201</c:v>
                </c:pt>
                <c:pt idx="4">
                  <c:v>97.574900766679349</c:v>
                </c:pt>
                <c:pt idx="5">
                  <c:v>97.158936436300365</c:v>
                </c:pt>
                <c:pt idx="6">
                  <c:v>94.646838127344893</c:v>
                </c:pt>
                <c:pt idx="7">
                  <c:v>92.490892284269478</c:v>
                </c:pt>
                <c:pt idx="8">
                  <c:v>92.248926105160137</c:v>
                </c:pt>
                <c:pt idx="9">
                  <c:v>92.463705073133596</c:v>
                </c:pt>
                <c:pt idx="10">
                  <c:v>92.015116089391555</c:v>
                </c:pt>
                <c:pt idx="11">
                  <c:v>94.383122179326847</c:v>
                </c:pt>
                <c:pt idx="12">
                  <c:v>91.093469631885156</c:v>
                </c:pt>
                <c:pt idx="13">
                  <c:v>90.218041433309779</c:v>
                </c:pt>
                <c:pt idx="14">
                  <c:v>92.857919634603888</c:v>
                </c:pt>
                <c:pt idx="15">
                  <c:v>95.370017943559347</c:v>
                </c:pt>
                <c:pt idx="16">
                  <c:v>92.050459463868194</c:v>
                </c:pt>
                <c:pt idx="17">
                  <c:v>90.185416779946721</c:v>
                </c:pt>
                <c:pt idx="18">
                  <c:v>91.109781958566685</c:v>
                </c:pt>
                <c:pt idx="19">
                  <c:v>91.392528954379856</c:v>
                </c:pt>
                <c:pt idx="20">
                  <c:v>89.633516393888314</c:v>
                </c:pt>
                <c:pt idx="21">
                  <c:v>91.082594747430804</c:v>
                </c:pt>
                <c:pt idx="22">
                  <c:v>92.267957152955248</c:v>
                </c:pt>
                <c:pt idx="23">
                  <c:v>92.887825566853351</c:v>
                </c:pt>
                <c:pt idx="24">
                  <c:v>92.205426567342727</c:v>
                </c:pt>
                <c:pt idx="25">
                  <c:v>92.229895057365013</c:v>
                </c:pt>
                <c:pt idx="26">
                  <c:v>89.764015007340547</c:v>
                </c:pt>
                <c:pt idx="27">
                  <c:v>91.376216627698327</c:v>
                </c:pt>
                <c:pt idx="28">
                  <c:v>92.012397368277959</c:v>
                </c:pt>
                <c:pt idx="29">
                  <c:v>94.092219020172919</c:v>
                </c:pt>
                <c:pt idx="30">
                  <c:v>96.098635202000978</c:v>
                </c:pt>
                <c:pt idx="31">
                  <c:v>97.536838671089114</c:v>
                </c:pt>
                <c:pt idx="32">
                  <c:v>98.632483279865156</c:v>
                </c:pt>
                <c:pt idx="33">
                  <c:v>99.208852155945848</c:v>
                </c:pt>
                <c:pt idx="34">
                  <c:v>98.330705236256861</c:v>
                </c:pt>
                <c:pt idx="35">
                  <c:v>98.260018487303569</c:v>
                </c:pt>
                <c:pt idx="36">
                  <c:v>97.259529117503135</c:v>
                </c:pt>
                <c:pt idx="37">
                  <c:v>96.607036050241973</c:v>
                </c:pt>
                <c:pt idx="38">
                  <c:v>95.68810831384917</c:v>
                </c:pt>
                <c:pt idx="39">
                  <c:v>96.669566635854494</c:v>
                </c:pt>
                <c:pt idx="40">
                  <c:v>99.026697841335434</c:v>
                </c:pt>
                <c:pt idx="41">
                  <c:v>99.793377195367299</c:v>
                </c:pt>
                <c:pt idx="42">
                  <c:v>99.062041215812087</c:v>
                </c:pt>
                <c:pt idx="43">
                  <c:v>99.641128813006361</c:v>
                </c:pt>
                <c:pt idx="44">
                  <c:v>100.6443369039204</c:v>
                </c:pt>
                <c:pt idx="45">
                  <c:v>99.320319721602957</c:v>
                </c:pt>
                <c:pt idx="46">
                  <c:v>98.714044913272801</c:v>
                </c:pt>
                <c:pt idx="47">
                  <c:v>100.37790223478876</c:v>
                </c:pt>
                <c:pt idx="48">
                  <c:v>101.15273775216139</c:v>
                </c:pt>
                <c:pt idx="49">
                  <c:v>104.19226795715296</c:v>
                </c:pt>
                <c:pt idx="50">
                  <c:v>105.01875917568375</c:v>
                </c:pt>
                <c:pt idx="51">
                  <c:v>104.53210809635148</c:v>
                </c:pt>
                <c:pt idx="52">
                  <c:v>106.17421564895874</c:v>
                </c:pt>
                <c:pt idx="53">
                  <c:v>105.18731988472622</c:v>
                </c:pt>
                <c:pt idx="54">
                  <c:v>105.12750802022728</c:v>
                </c:pt>
                <c:pt idx="55">
                  <c:v>107.36229677559676</c:v>
                </c:pt>
                <c:pt idx="56">
                  <c:v>105.54619107171986</c:v>
                </c:pt>
                <c:pt idx="57">
                  <c:v>104.56745147082812</c:v>
                </c:pt>
                <c:pt idx="58">
                  <c:v>106.29383937795662</c:v>
                </c:pt>
                <c:pt idx="59">
                  <c:v>106.25577728236638</c:v>
                </c:pt>
                <c:pt idx="60">
                  <c:v>106.1144037844598</c:v>
                </c:pt>
                <c:pt idx="61">
                  <c:v>105.03507150236528</c:v>
                </c:pt>
                <c:pt idx="62">
                  <c:v>103.85242781795444</c:v>
                </c:pt>
                <c:pt idx="63">
                  <c:v>103.83611549127291</c:v>
                </c:pt>
                <c:pt idx="64">
                  <c:v>104.45326518405741</c:v>
                </c:pt>
                <c:pt idx="65">
                  <c:v>108.69447012125497</c:v>
                </c:pt>
                <c:pt idx="66">
                  <c:v>109.327932140721</c:v>
                </c:pt>
                <c:pt idx="67">
                  <c:v>108.69175140014137</c:v>
                </c:pt>
                <c:pt idx="68">
                  <c:v>109.01799793377195</c:v>
                </c:pt>
                <c:pt idx="69">
                  <c:v>108.24044369528573</c:v>
                </c:pt>
                <c:pt idx="70">
                  <c:v>107.13936164428253</c:v>
                </c:pt>
                <c:pt idx="71">
                  <c:v>110.44804523951933</c:v>
                </c:pt>
                <c:pt idx="72">
                  <c:v>111.42406611929748</c:v>
                </c:pt>
                <c:pt idx="73">
                  <c:v>112.3402751345767</c:v>
                </c:pt>
                <c:pt idx="74">
                  <c:v>111.16035017127943</c:v>
                </c:pt>
                <c:pt idx="75">
                  <c:v>110.50241966179109</c:v>
                </c:pt>
                <c:pt idx="76">
                  <c:v>109.52639878201295</c:v>
                </c:pt>
                <c:pt idx="77">
                  <c:v>108.69990756348214</c:v>
                </c:pt>
                <c:pt idx="78">
                  <c:v>110.01033114023164</c:v>
                </c:pt>
                <c:pt idx="79">
                  <c:v>111.03257027894078</c:v>
                </c:pt>
                <c:pt idx="80">
                  <c:v>111.46484693600131</c:v>
                </c:pt>
                <c:pt idx="81">
                  <c:v>112.04665325430918</c:v>
                </c:pt>
                <c:pt idx="82">
                  <c:v>109.85536403675711</c:v>
                </c:pt>
                <c:pt idx="83">
                  <c:v>110.91838399217009</c:v>
                </c:pt>
                <c:pt idx="84">
                  <c:v>110.17073568593334</c:v>
                </c:pt>
                <c:pt idx="85">
                  <c:v>109.16209015279213</c:v>
                </c:pt>
                <c:pt idx="86">
                  <c:v>108.51775324887173</c:v>
                </c:pt>
                <c:pt idx="87">
                  <c:v>105.66581480071774</c:v>
                </c:pt>
                <c:pt idx="88">
                  <c:v>108.39269207764667</c:v>
                </c:pt>
                <c:pt idx="89">
                  <c:v>108.37909847207874</c:v>
                </c:pt>
                <c:pt idx="90">
                  <c:v>109.18927736392801</c:v>
                </c:pt>
                <c:pt idx="91">
                  <c:v>107.123049317601</c:v>
                </c:pt>
                <c:pt idx="92">
                  <c:v>108.36550486651079</c:v>
                </c:pt>
                <c:pt idx="93">
                  <c:v>108.39541079876027</c:v>
                </c:pt>
                <c:pt idx="94">
                  <c:v>109.85264531564353</c:v>
                </c:pt>
                <c:pt idx="95">
                  <c:v>111.11685063346202</c:v>
                </c:pt>
                <c:pt idx="96">
                  <c:v>111.50562775270512</c:v>
                </c:pt>
                <c:pt idx="97">
                  <c:v>111.04072644228155</c:v>
                </c:pt>
                <c:pt idx="98">
                  <c:v>110.98907074112337</c:v>
                </c:pt>
                <c:pt idx="99">
                  <c:v>111.24191180468708</c:v>
                </c:pt>
                <c:pt idx="100">
                  <c:v>111.40775379261595</c:v>
                </c:pt>
                <c:pt idx="101">
                  <c:v>110.94285248219238</c:v>
                </c:pt>
                <c:pt idx="102">
                  <c:v>108.04741449622098</c:v>
                </c:pt>
                <c:pt idx="103">
                  <c:v>107.95769669947256</c:v>
                </c:pt>
                <c:pt idx="104">
                  <c:v>108.95546734815943</c:v>
                </c:pt>
                <c:pt idx="105">
                  <c:v>108.62378337230167</c:v>
                </c:pt>
                <c:pt idx="106">
                  <c:v>108.02294600619868</c:v>
                </c:pt>
                <c:pt idx="107">
                  <c:v>110.70632374531021</c:v>
                </c:pt>
                <c:pt idx="108">
                  <c:v>110.88575933880703</c:v>
                </c:pt>
                <c:pt idx="109">
                  <c:v>109.836332988962</c:v>
                </c:pt>
                <c:pt idx="110">
                  <c:v>109.928769506824</c:v>
                </c:pt>
                <c:pt idx="111">
                  <c:v>109.92333206459682</c:v>
                </c:pt>
                <c:pt idx="112">
                  <c:v>109.95323799684628</c:v>
                </c:pt>
                <c:pt idx="113">
                  <c:v>109.0071230493176</c:v>
                </c:pt>
                <c:pt idx="114">
                  <c:v>108.5938774400522</c:v>
                </c:pt>
                <c:pt idx="115">
                  <c:v>109.2164645750639</c:v>
                </c:pt>
                <c:pt idx="116">
                  <c:v>108.86031210918384</c:v>
                </c:pt>
                <c:pt idx="117">
                  <c:v>108.30297428089827</c:v>
                </c:pt>
                <c:pt idx="118">
                  <c:v>108.22956881083138</c:v>
                </c:pt>
                <c:pt idx="119">
                  <c:v>109.0315915393399</c:v>
                </c:pt>
                <c:pt idx="120">
                  <c:v>108.65097058343756</c:v>
                </c:pt>
                <c:pt idx="121">
                  <c:v>108.82768745582078</c:v>
                </c:pt>
                <c:pt idx="122">
                  <c:v>109.93964439127835</c:v>
                </c:pt>
                <c:pt idx="123">
                  <c:v>111.38328530259366</c:v>
                </c:pt>
                <c:pt idx="124">
                  <c:v>111.10053830678049</c:v>
                </c:pt>
                <c:pt idx="125">
                  <c:v>110.15442335925181</c:v>
                </c:pt>
                <c:pt idx="126">
                  <c:v>110.20879778152357</c:v>
                </c:pt>
                <c:pt idx="127">
                  <c:v>109.75749007666793</c:v>
                </c:pt>
                <c:pt idx="128">
                  <c:v>108.22141264749062</c:v>
                </c:pt>
                <c:pt idx="129">
                  <c:v>108.30841172312545</c:v>
                </c:pt>
                <c:pt idx="130">
                  <c:v>109.41764993746942</c:v>
                </c:pt>
                <c:pt idx="131">
                  <c:v>109.89614485346094</c:v>
                </c:pt>
                <c:pt idx="132">
                  <c:v>111.79381219074547</c:v>
                </c:pt>
                <c:pt idx="133">
                  <c:v>112.133652329944</c:v>
                </c:pt>
                <c:pt idx="134">
                  <c:v>111.81556195965418</c:v>
                </c:pt>
                <c:pt idx="135">
                  <c:v>111.11413191234843</c:v>
                </c:pt>
                <c:pt idx="136">
                  <c:v>110.2278288293187</c:v>
                </c:pt>
                <c:pt idx="137">
                  <c:v>110.26860964602251</c:v>
                </c:pt>
                <c:pt idx="138">
                  <c:v>109.17296503724648</c:v>
                </c:pt>
                <c:pt idx="139">
                  <c:v>109.95323799684628</c:v>
                </c:pt>
                <c:pt idx="140">
                  <c:v>110.74438584090045</c:v>
                </c:pt>
                <c:pt idx="141">
                  <c:v>108.74068838018596</c:v>
                </c:pt>
                <c:pt idx="142">
                  <c:v>108.24588113751291</c:v>
                </c:pt>
                <c:pt idx="143">
                  <c:v>108.2948181175575</c:v>
                </c:pt>
                <c:pt idx="144">
                  <c:v>109.25724539176771</c:v>
                </c:pt>
                <c:pt idx="145">
                  <c:v>111.11141319123485</c:v>
                </c:pt>
                <c:pt idx="146">
                  <c:v>111.63612636615736</c:v>
                </c:pt>
                <c:pt idx="147">
                  <c:v>112.23696373226035</c:v>
                </c:pt>
                <c:pt idx="148">
                  <c:v>111.04344516339513</c:v>
                </c:pt>
                <c:pt idx="149">
                  <c:v>111.4430971670926</c:v>
                </c:pt>
                <c:pt idx="150">
                  <c:v>112.16899570442064</c:v>
                </c:pt>
                <c:pt idx="151">
                  <c:v>112.16627698330706</c:v>
                </c:pt>
                <c:pt idx="152">
                  <c:v>111.35337937034419</c:v>
                </c:pt>
                <c:pt idx="153">
                  <c:v>110.79060409983144</c:v>
                </c:pt>
                <c:pt idx="154">
                  <c:v>112.25055733782828</c:v>
                </c:pt>
                <c:pt idx="155">
                  <c:v>113.09879832526779</c:v>
                </c:pt>
                <c:pt idx="156">
                  <c:v>113.35435810994508</c:v>
                </c:pt>
                <c:pt idx="157">
                  <c:v>113.43591974335273</c:v>
                </c:pt>
                <c:pt idx="158">
                  <c:v>114.50981458322005</c:v>
                </c:pt>
                <c:pt idx="159">
                  <c:v>117.051818824425</c:v>
                </c:pt>
                <c:pt idx="160">
                  <c:v>116.80985264531564</c:v>
                </c:pt>
                <c:pt idx="161">
                  <c:v>117.53031374041652</c:v>
                </c:pt>
                <c:pt idx="162">
                  <c:v>116.48632483279866</c:v>
                </c:pt>
                <c:pt idx="163">
                  <c:v>112.38105595128052</c:v>
                </c:pt>
                <c:pt idx="164">
                  <c:v>113.03354901854168</c:v>
                </c:pt>
                <c:pt idx="165">
                  <c:v>112.69642760045674</c:v>
                </c:pt>
                <c:pt idx="166">
                  <c:v>111.36425425479854</c:v>
                </c:pt>
                <c:pt idx="167">
                  <c:v>109.42580610081018</c:v>
                </c:pt>
                <c:pt idx="168">
                  <c:v>111.15219400793866</c:v>
                </c:pt>
                <c:pt idx="169">
                  <c:v>110.66554292860638</c:v>
                </c:pt>
                <c:pt idx="170">
                  <c:v>111.38600402370724</c:v>
                </c:pt>
                <c:pt idx="171">
                  <c:v>111.95421673644718</c:v>
                </c:pt>
                <c:pt idx="172">
                  <c:v>112.45989886357458</c:v>
                </c:pt>
                <c:pt idx="173">
                  <c:v>110.11636126366157</c:v>
                </c:pt>
                <c:pt idx="174">
                  <c:v>110.68185525528791</c:v>
                </c:pt>
                <c:pt idx="175">
                  <c:v>110.69001141862869</c:v>
                </c:pt>
                <c:pt idx="176">
                  <c:v>109.56174215648959</c:v>
                </c:pt>
                <c:pt idx="177">
                  <c:v>110.82051003208092</c:v>
                </c:pt>
                <c:pt idx="178">
                  <c:v>111.46484693600131</c:v>
                </c:pt>
                <c:pt idx="179">
                  <c:v>112.6366157359578</c:v>
                </c:pt>
                <c:pt idx="180">
                  <c:v>112.7535207438421</c:v>
                </c:pt>
                <c:pt idx="181">
                  <c:v>113.04170518188245</c:v>
                </c:pt>
                <c:pt idx="182">
                  <c:v>112.10374639769452</c:v>
                </c:pt>
                <c:pt idx="183">
                  <c:v>111.56543961720406</c:v>
                </c:pt>
                <c:pt idx="184">
                  <c:v>110.56495024740363</c:v>
                </c:pt>
                <c:pt idx="185">
                  <c:v>110.95372736664673</c:v>
                </c:pt>
                <c:pt idx="186">
                  <c:v>111.76390625849601</c:v>
                </c:pt>
                <c:pt idx="187">
                  <c:v>112.25327605894188</c:v>
                </c:pt>
                <c:pt idx="188">
                  <c:v>114.38475341199499</c:v>
                </c:pt>
                <c:pt idx="189">
                  <c:v>113.40057636887609</c:v>
                </c:pt>
                <c:pt idx="190">
                  <c:v>113.40873253221685</c:v>
                </c:pt>
                <c:pt idx="191">
                  <c:v>112.86226958838563</c:v>
                </c:pt>
                <c:pt idx="192">
                  <c:v>113.25376542874233</c:v>
                </c:pt>
                <c:pt idx="193">
                  <c:v>111.52194007938665</c:v>
                </c:pt>
                <c:pt idx="194">
                  <c:v>111.52465880050025</c:v>
                </c:pt>
                <c:pt idx="195">
                  <c:v>111.80196835408624</c:v>
                </c:pt>
                <c:pt idx="196">
                  <c:v>113.86275895818608</c:v>
                </c:pt>
                <c:pt idx="197">
                  <c:v>113.55282475123703</c:v>
                </c:pt>
                <c:pt idx="198">
                  <c:v>113.42776358001197</c:v>
                </c:pt>
                <c:pt idx="199">
                  <c:v>112.40552444130282</c:v>
                </c:pt>
                <c:pt idx="200">
                  <c:v>113.66972975912131</c:v>
                </c:pt>
                <c:pt idx="201">
                  <c:v>112.93023761622533</c:v>
                </c:pt>
                <c:pt idx="202">
                  <c:v>112.50883584361917</c:v>
                </c:pt>
                <c:pt idx="203">
                  <c:v>113.8355717470502</c:v>
                </c:pt>
                <c:pt idx="204">
                  <c:v>113.77575988255126</c:v>
                </c:pt>
                <c:pt idx="205">
                  <c:v>112.51155456473275</c:v>
                </c:pt>
                <c:pt idx="206">
                  <c:v>110.35560872165733</c:v>
                </c:pt>
                <c:pt idx="207">
                  <c:v>111.40231635038877</c:v>
                </c:pt>
                <c:pt idx="208">
                  <c:v>112.28861943341852</c:v>
                </c:pt>
                <c:pt idx="209">
                  <c:v>111.51650263715948</c:v>
                </c:pt>
                <c:pt idx="210">
                  <c:v>111.72856288401935</c:v>
                </c:pt>
                <c:pt idx="211">
                  <c:v>112.51971072807352</c:v>
                </c:pt>
                <c:pt idx="212">
                  <c:v>112.80517644500027</c:v>
                </c:pt>
                <c:pt idx="213">
                  <c:v>113.3516393888315</c:v>
                </c:pt>
                <c:pt idx="214">
                  <c:v>111.10325702789407</c:v>
                </c:pt>
                <c:pt idx="215">
                  <c:v>112.56049154477734</c:v>
                </c:pt>
                <c:pt idx="216">
                  <c:v>112.09287151324017</c:v>
                </c:pt>
                <c:pt idx="217">
                  <c:v>111.02713283671361</c:v>
                </c:pt>
                <c:pt idx="218">
                  <c:v>112.26143222228264</c:v>
                </c:pt>
                <c:pt idx="219">
                  <c:v>110.89663422326139</c:v>
                </c:pt>
                <c:pt idx="220">
                  <c:v>111.6035017127943</c:v>
                </c:pt>
                <c:pt idx="221">
                  <c:v>112.77255179163721</c:v>
                </c:pt>
                <c:pt idx="222">
                  <c:v>113.48757544451091</c:v>
                </c:pt>
                <c:pt idx="223">
                  <c:v>112.59039747702681</c:v>
                </c:pt>
                <c:pt idx="224">
                  <c:v>112.32396280789517</c:v>
                </c:pt>
                <c:pt idx="225">
                  <c:v>113.41688869555762</c:v>
                </c:pt>
                <c:pt idx="226">
                  <c:v>112.90305040508945</c:v>
                </c:pt>
                <c:pt idx="227">
                  <c:v>112.93023761622533</c:v>
                </c:pt>
                <c:pt idx="228">
                  <c:v>113.32445217769562</c:v>
                </c:pt>
                <c:pt idx="229">
                  <c:v>114.19172421293024</c:v>
                </c:pt>
                <c:pt idx="230">
                  <c:v>115.09433962264151</c:v>
                </c:pt>
                <c:pt idx="231">
                  <c:v>114.42009678647165</c:v>
                </c:pt>
                <c:pt idx="232">
                  <c:v>110.9374150399652</c:v>
                </c:pt>
                <c:pt idx="233">
                  <c:v>108.78418791800337</c:v>
                </c:pt>
                <c:pt idx="234">
                  <c:v>110.10820510032082</c:v>
                </c:pt>
                <c:pt idx="235">
                  <c:v>109.46930563862759</c:v>
                </c:pt>
                <c:pt idx="236">
                  <c:v>108.12081996628785</c:v>
                </c:pt>
                <c:pt idx="237">
                  <c:v>109.28715132401719</c:v>
                </c:pt>
                <c:pt idx="238">
                  <c:v>110.00217497689087</c:v>
                </c:pt>
                <c:pt idx="239">
                  <c:v>110.15170463813823</c:v>
                </c:pt>
                <c:pt idx="240">
                  <c:v>109.62155402098853</c:v>
                </c:pt>
                <c:pt idx="241">
                  <c:v>109.0533413082486</c:v>
                </c:pt>
                <c:pt idx="242">
                  <c:v>107.59066934913817</c:v>
                </c:pt>
                <c:pt idx="243">
                  <c:v>105.34228698820075</c:v>
                </c:pt>
                <c:pt idx="244">
                  <c:v>104.40704692512642</c:v>
                </c:pt>
                <c:pt idx="245">
                  <c:v>103.74367897341091</c:v>
                </c:pt>
                <c:pt idx="246">
                  <c:v>104.4124843673536</c:v>
                </c:pt>
                <c:pt idx="247">
                  <c:v>105.53259746615193</c:v>
                </c:pt>
                <c:pt idx="248">
                  <c:v>104.99429068566147</c:v>
                </c:pt>
                <c:pt idx="249">
                  <c:v>104.43967157848948</c:v>
                </c:pt>
                <c:pt idx="250">
                  <c:v>104.93176010004893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9-459C-872C-3B693B914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243520"/>
        <c:axId val="99245056"/>
      </c:lineChart>
      <c:dateAx>
        <c:axId val="99243520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99245056"/>
        <c:crosses val="autoZero"/>
        <c:auto val="1"/>
        <c:lblOffset val="100"/>
        <c:baseTimeUnit val="days"/>
        <c:majorUnit val="1"/>
        <c:majorTimeUnit val="months"/>
        <c:minorUnit val="1"/>
        <c:minorTimeUnit val="months"/>
      </c:dateAx>
      <c:valAx>
        <c:axId val="99245056"/>
        <c:scaling>
          <c:orientation val="minMax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992435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43867944337146536"/>
          <c:y val="0.68138850940162454"/>
          <c:w val="0.71792482543455649"/>
          <c:h val="0.7208206860577759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4</xdr:row>
      <xdr:rowOff>133350</xdr:rowOff>
    </xdr:from>
    <xdr:to>
      <xdr:col>14</xdr:col>
      <xdr:colOff>619125</xdr:colOff>
      <xdr:row>34</xdr:row>
      <xdr:rowOff>171450</xdr:rowOff>
    </xdr:to>
    <xdr:graphicFrame macro="">
      <xdr:nvGraphicFramePr>
        <xdr:cNvPr id="2094" name="Chart 30">
          <a:extLst>
            <a:ext uri="{FF2B5EF4-FFF2-40B4-BE49-F238E27FC236}">
              <a16:creationId xmlns:a16="http://schemas.microsoft.com/office/drawing/2014/main" id="{00000000-0008-0000-0500-00002E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95"/>
  <sheetViews>
    <sheetView zoomScale="125" zoomScaleNormal="100" workbookViewId="0"/>
  </sheetViews>
  <sheetFormatPr baseColWidth="10" defaultColWidth="11.19921875" defaultRowHeight="16" x14ac:dyDescent="0.2"/>
  <cols>
    <col min="1" max="1" width="7" style="20" customWidth="1"/>
    <col min="2" max="2" width="55.3984375" style="2" customWidth="1"/>
    <col min="3" max="5" width="14" style="20" customWidth="1"/>
    <col min="6" max="6" width="16.796875" style="20" customWidth="1"/>
    <col min="7" max="16384" width="11.19921875" style="20"/>
  </cols>
  <sheetData>
    <row r="1" spans="1:6" s="18" customFormat="1" x14ac:dyDescent="0.2">
      <c r="A1" s="17"/>
      <c r="B1" s="4"/>
      <c r="C1" s="17"/>
      <c r="D1" s="17"/>
      <c r="E1" s="17"/>
      <c r="F1" s="17"/>
    </row>
    <row r="2" spans="1:6" x14ac:dyDescent="0.2">
      <c r="A2" s="18"/>
      <c r="B2" s="25" t="s">
        <v>151</v>
      </c>
      <c r="C2" s="26"/>
      <c r="D2" s="26"/>
      <c r="E2" s="26"/>
    </row>
    <row r="3" spans="1:6" x14ac:dyDescent="0.2">
      <c r="B3" s="27" t="s">
        <v>128</v>
      </c>
      <c r="C3" s="28"/>
      <c r="D3" s="26"/>
      <c r="E3" s="26"/>
    </row>
    <row r="4" spans="1:6" x14ac:dyDescent="0.2">
      <c r="B4" s="26" t="s">
        <v>73</v>
      </c>
      <c r="C4" s="26"/>
      <c r="D4" s="26"/>
      <c r="E4" s="26"/>
    </row>
    <row r="5" spans="1:6" x14ac:dyDescent="0.2">
      <c r="B5" s="3"/>
      <c r="C5" s="3"/>
      <c r="D5" s="3"/>
      <c r="E5" s="3"/>
    </row>
    <row r="6" spans="1:6" x14ac:dyDescent="0.2">
      <c r="B6" s="5"/>
      <c r="C6" s="6"/>
      <c r="D6" s="6"/>
      <c r="E6" s="6"/>
    </row>
    <row r="7" spans="1:6" x14ac:dyDescent="0.2">
      <c r="B7" s="5"/>
      <c r="C7" s="14" t="s">
        <v>120</v>
      </c>
      <c r="D7" s="21"/>
      <c r="E7" s="61"/>
    </row>
    <row r="8" spans="1:6" x14ac:dyDescent="0.2">
      <c r="B8" s="5"/>
      <c r="C8" s="68">
        <v>38718</v>
      </c>
      <c r="D8" s="68">
        <v>39082</v>
      </c>
      <c r="E8" s="68">
        <v>39264</v>
      </c>
    </row>
    <row r="9" spans="1:6" x14ac:dyDescent="0.2">
      <c r="B9" s="30" t="s">
        <v>113</v>
      </c>
      <c r="C9" s="12"/>
      <c r="D9" s="12"/>
      <c r="E9" s="12"/>
    </row>
    <row r="10" spans="1:6" x14ac:dyDescent="0.2">
      <c r="B10" s="5" t="s">
        <v>89</v>
      </c>
      <c r="C10" s="9"/>
      <c r="D10" s="9"/>
      <c r="E10" s="9"/>
    </row>
    <row r="11" spans="1:6" x14ac:dyDescent="0.2">
      <c r="B11" s="5" t="s">
        <v>69</v>
      </c>
      <c r="C11" s="8">
        <v>11272</v>
      </c>
      <c r="D11" s="8">
        <v>8187</v>
      </c>
      <c r="E11" s="8">
        <v>7178</v>
      </c>
    </row>
    <row r="12" spans="1:6" x14ac:dyDescent="0.2">
      <c r="B12" s="5" t="s">
        <v>74</v>
      </c>
      <c r="C12" s="9">
        <v>11408</v>
      </c>
      <c r="D12" s="9"/>
      <c r="E12" s="9"/>
    </row>
    <row r="13" spans="1:6" x14ac:dyDescent="0.2">
      <c r="B13" s="5" t="s">
        <v>88</v>
      </c>
      <c r="C13" s="9">
        <v>4109</v>
      </c>
      <c r="D13" s="9">
        <v>7876</v>
      </c>
      <c r="E13" s="9">
        <v>10709</v>
      </c>
    </row>
    <row r="14" spans="1:6" x14ac:dyDescent="0.2">
      <c r="B14" s="5" t="s">
        <v>90</v>
      </c>
      <c r="C14" s="9">
        <v>3776</v>
      </c>
      <c r="D14" s="9">
        <v>4745</v>
      </c>
      <c r="E14" s="9">
        <v>4596</v>
      </c>
    </row>
    <row r="15" spans="1:6" x14ac:dyDescent="0.2">
      <c r="B15" s="5" t="s">
        <v>209</v>
      </c>
      <c r="C15" s="9">
        <v>8437</v>
      </c>
      <c r="D15" s="9">
        <v>11721</v>
      </c>
      <c r="E15" s="9">
        <v>11834</v>
      </c>
    </row>
    <row r="16" spans="1:6" x14ac:dyDescent="0.2">
      <c r="B16" s="5" t="s">
        <v>210</v>
      </c>
      <c r="C16" s="9">
        <v>1428</v>
      </c>
      <c r="D16" s="9"/>
      <c r="E16" s="9">
        <v>8769</v>
      </c>
    </row>
    <row r="17" spans="2:5" x14ac:dyDescent="0.2">
      <c r="B17" s="5" t="s">
        <v>55</v>
      </c>
      <c r="C17" s="9">
        <v>5492</v>
      </c>
      <c r="D17" s="9">
        <v>5388</v>
      </c>
      <c r="E17" s="9">
        <v>6444</v>
      </c>
    </row>
    <row r="18" spans="2:5" x14ac:dyDescent="0.2">
      <c r="B18" s="31" t="s">
        <v>215</v>
      </c>
      <c r="C18" s="64">
        <f>SUM(C11:C17)</f>
        <v>45922</v>
      </c>
      <c r="D18" s="64">
        <f>SUM(D11:D17)</f>
        <v>37917</v>
      </c>
      <c r="E18" s="64">
        <f>SUM(E11:E17)</f>
        <v>49530</v>
      </c>
    </row>
    <row r="19" spans="2:5" x14ac:dyDescent="0.2">
      <c r="B19" s="29"/>
      <c r="C19" s="9"/>
      <c r="D19" s="9"/>
      <c r="E19" s="9"/>
    </row>
    <row r="20" spans="2:5" x14ac:dyDescent="0.2">
      <c r="B20" s="5" t="s">
        <v>211</v>
      </c>
      <c r="C20" s="9">
        <v>213408</v>
      </c>
      <c r="D20" s="9">
        <v>255382</v>
      </c>
      <c r="E20" s="9">
        <v>271867</v>
      </c>
    </row>
    <row r="21" spans="2:5" x14ac:dyDescent="0.2">
      <c r="B21" s="5" t="s">
        <v>212</v>
      </c>
      <c r="C21" s="9">
        <v>4513</v>
      </c>
      <c r="D21" s="9">
        <v>5867</v>
      </c>
      <c r="E21" s="9">
        <v>6328</v>
      </c>
    </row>
    <row r="22" spans="2:5" x14ac:dyDescent="0.2">
      <c r="B22" s="5" t="s">
        <v>213</v>
      </c>
      <c r="C22" s="9">
        <v>5967</v>
      </c>
      <c r="D22" s="9">
        <v>5825</v>
      </c>
      <c r="E22" s="9">
        <v>5754</v>
      </c>
    </row>
    <row r="23" spans="2:5" x14ac:dyDescent="0.2">
      <c r="B23" s="5" t="s">
        <v>214</v>
      </c>
      <c r="C23" s="9">
        <v>4444</v>
      </c>
      <c r="D23" s="9">
        <v>5522</v>
      </c>
      <c r="E23" s="9">
        <v>6300</v>
      </c>
    </row>
    <row r="24" spans="2:5" x14ac:dyDescent="0.2">
      <c r="B24" s="31" t="s">
        <v>70</v>
      </c>
      <c r="C24" s="63">
        <f>SUM(C18:C23)</f>
        <v>274254</v>
      </c>
      <c r="D24" s="63">
        <f>SUM(D18:D23)</f>
        <v>310513</v>
      </c>
      <c r="E24" s="63">
        <f>SUM(E18:E23)</f>
        <v>339779</v>
      </c>
    </row>
    <row r="25" spans="2:5" x14ac:dyDescent="0.2">
      <c r="B25" s="5"/>
      <c r="C25" s="9"/>
      <c r="D25" s="9"/>
      <c r="E25" s="9"/>
    </row>
    <row r="26" spans="2:5" x14ac:dyDescent="0.2">
      <c r="B26" s="30" t="s">
        <v>105</v>
      </c>
      <c r="C26" s="12"/>
      <c r="D26" s="12"/>
      <c r="E26" s="12"/>
    </row>
    <row r="27" spans="2:5" x14ac:dyDescent="0.2">
      <c r="B27" s="5" t="s">
        <v>121</v>
      </c>
      <c r="C27" s="9"/>
      <c r="D27" s="9"/>
      <c r="E27" s="9"/>
    </row>
    <row r="28" spans="2:5" x14ac:dyDescent="0.2">
      <c r="B28" s="5" t="s">
        <v>142</v>
      </c>
      <c r="C28" s="8">
        <v>7054</v>
      </c>
      <c r="D28" s="8">
        <v>15044</v>
      </c>
      <c r="E28" s="8">
        <v>14115</v>
      </c>
    </row>
    <row r="29" spans="2:5" x14ac:dyDescent="0.2">
      <c r="B29" s="5" t="s">
        <v>216</v>
      </c>
      <c r="C29" s="9">
        <v>13068</v>
      </c>
      <c r="D29" s="9">
        <v>15042</v>
      </c>
      <c r="E29" s="9">
        <v>15572</v>
      </c>
    </row>
    <row r="30" spans="2:5" x14ac:dyDescent="0.2">
      <c r="B30" s="5" t="s">
        <v>143</v>
      </c>
      <c r="C30" s="9">
        <v>13253</v>
      </c>
      <c r="D30" s="9">
        <v>14532</v>
      </c>
      <c r="E30" s="9">
        <v>14979</v>
      </c>
    </row>
    <row r="31" spans="2:5" x14ac:dyDescent="0.2">
      <c r="B31" s="5" t="s">
        <v>217</v>
      </c>
      <c r="C31" s="9">
        <v>4056</v>
      </c>
      <c r="D31" s="9">
        <v>4494</v>
      </c>
      <c r="E31" s="9">
        <v>5135</v>
      </c>
    </row>
    <row r="32" spans="2:5" x14ac:dyDescent="0.2">
      <c r="B32" s="5" t="s">
        <v>218</v>
      </c>
      <c r="C32" s="9">
        <v>9294</v>
      </c>
      <c r="D32" s="9">
        <v>13275</v>
      </c>
      <c r="E32" s="9">
        <v>13980</v>
      </c>
    </row>
    <row r="33" spans="1:6" x14ac:dyDescent="0.2">
      <c r="B33" s="5" t="s">
        <v>219</v>
      </c>
      <c r="C33" s="9"/>
      <c r="D33" s="9">
        <v>3614</v>
      </c>
      <c r="E33" s="9">
        <v>9012</v>
      </c>
      <c r="F33" s="19"/>
    </row>
    <row r="34" spans="1:6" x14ac:dyDescent="0.2">
      <c r="B34" s="31" t="s">
        <v>220</v>
      </c>
      <c r="C34" s="64">
        <f>SUM(C28:C33)</f>
        <v>46725</v>
      </c>
      <c r="D34" s="64">
        <f>SUM(D28:D33)</f>
        <v>66001</v>
      </c>
      <c r="E34" s="64">
        <f>SUM(E28:E33)</f>
        <v>72793</v>
      </c>
      <c r="F34" s="19"/>
    </row>
    <row r="35" spans="1:6" x14ac:dyDescent="0.2">
      <c r="B35" s="29"/>
      <c r="C35" s="9"/>
      <c r="D35" s="9"/>
      <c r="E35" s="9"/>
      <c r="F35" s="19"/>
    </row>
    <row r="36" spans="1:6" x14ac:dyDescent="0.2">
      <c r="B36" s="2" t="s">
        <v>221</v>
      </c>
      <c r="C36" s="9">
        <v>5383</v>
      </c>
      <c r="D36" s="9">
        <v>8683</v>
      </c>
      <c r="E36" s="9">
        <v>8662</v>
      </c>
    </row>
    <row r="37" spans="1:6" x14ac:dyDescent="0.2">
      <c r="B37" s="2" t="s">
        <v>236</v>
      </c>
      <c r="C37" s="9">
        <v>24810</v>
      </c>
      <c r="D37" s="9">
        <v>27486</v>
      </c>
      <c r="E37" s="9">
        <v>32436</v>
      </c>
    </row>
    <row r="38" spans="1:6" x14ac:dyDescent="0.2">
      <c r="C38" s="9"/>
      <c r="D38" s="9"/>
      <c r="E38" s="9"/>
    </row>
    <row r="39" spans="1:6" x14ac:dyDescent="0.2">
      <c r="A39" s="37"/>
      <c r="B39" s="2" t="s">
        <v>237</v>
      </c>
      <c r="C39" s="9"/>
      <c r="D39" s="9"/>
      <c r="E39" s="9"/>
    </row>
    <row r="40" spans="1:6" x14ac:dyDescent="0.2">
      <c r="B40" s="2" t="s">
        <v>238</v>
      </c>
      <c r="C40" s="9">
        <v>197</v>
      </c>
      <c r="D40" s="9">
        <v>193</v>
      </c>
      <c r="E40" s="9">
        <v>291</v>
      </c>
    </row>
    <row r="41" spans="1:6" x14ac:dyDescent="0.2">
      <c r="B41" s="2" t="s">
        <v>112</v>
      </c>
      <c r="C41" s="9">
        <v>231159</v>
      </c>
      <c r="D41" s="9">
        <v>221163</v>
      </c>
      <c r="E41" s="9">
        <v>228647</v>
      </c>
    </row>
    <row r="42" spans="1:6" x14ac:dyDescent="0.2">
      <c r="B42" s="2" t="s">
        <v>140</v>
      </c>
      <c r="C42" s="9">
        <v>-34013</v>
      </c>
      <c r="D42" s="9">
        <v>-13013</v>
      </c>
      <c r="E42" s="9">
        <v>-3050</v>
      </c>
    </row>
    <row r="43" spans="1:6" x14ac:dyDescent="0.2">
      <c r="B43" s="32" t="s">
        <v>141</v>
      </c>
      <c r="C43" s="12">
        <v>-7</v>
      </c>
      <c r="D43" s="12"/>
      <c r="E43" s="12"/>
    </row>
    <row r="44" spans="1:6" x14ac:dyDescent="0.2">
      <c r="B44" s="4" t="s">
        <v>106</v>
      </c>
      <c r="C44" s="9">
        <f>SUM(C40:C43)</f>
        <v>197336</v>
      </c>
      <c r="D44" s="9">
        <f>SUM(D40:D43)</f>
        <v>208343</v>
      </c>
      <c r="E44" s="9">
        <f>SUM(E40:E43)</f>
        <v>225888</v>
      </c>
    </row>
    <row r="45" spans="1:6" customFormat="1" ht="13" x14ac:dyDescent="0.15">
      <c r="B45" s="62"/>
      <c r="C45" s="62"/>
      <c r="D45" s="62"/>
      <c r="E45" s="62"/>
    </row>
    <row r="46" spans="1:6" x14ac:dyDescent="0.2">
      <c r="B46" s="33" t="s">
        <v>54</v>
      </c>
      <c r="C46" s="63">
        <f>+C44+C37+C36+C34</f>
        <v>274254</v>
      </c>
      <c r="D46" s="63">
        <f>+D44+D37+D36+D34</f>
        <v>310513</v>
      </c>
      <c r="E46" s="63">
        <f>+E44+E37+E36+E34</f>
        <v>339779</v>
      </c>
    </row>
    <row r="47" spans="1:6" x14ac:dyDescent="0.2">
      <c r="C47" s="9"/>
      <c r="D47" s="9"/>
      <c r="E47" s="9"/>
    </row>
    <row r="48" spans="1:6" x14ac:dyDescent="0.2">
      <c r="B48" s="20" t="s">
        <v>138</v>
      </c>
      <c r="C48" s="9"/>
      <c r="D48" s="9"/>
      <c r="E48" s="9"/>
    </row>
    <row r="49" spans="3:6" x14ac:dyDescent="0.2">
      <c r="C49" s="9"/>
      <c r="D49" s="9"/>
      <c r="E49" s="9"/>
      <c r="F49" s="23"/>
    </row>
    <row r="50" spans="3:6" x14ac:dyDescent="0.2">
      <c r="C50" s="9"/>
      <c r="D50" s="9"/>
      <c r="E50" s="9"/>
    </row>
    <row r="51" spans="3:6" x14ac:dyDescent="0.2">
      <c r="C51" s="9"/>
      <c r="D51" s="9"/>
      <c r="E51" s="9"/>
    </row>
    <row r="52" spans="3:6" x14ac:dyDescent="0.2">
      <c r="C52" s="9"/>
      <c r="D52" s="9"/>
      <c r="E52" s="9"/>
    </row>
    <row r="53" spans="3:6" x14ac:dyDescent="0.2">
      <c r="C53" s="9"/>
      <c r="D53" s="9"/>
      <c r="E53" s="9"/>
    </row>
    <row r="54" spans="3:6" x14ac:dyDescent="0.2">
      <c r="C54" s="9"/>
      <c r="D54" s="9"/>
      <c r="E54" s="9"/>
    </row>
    <row r="55" spans="3:6" x14ac:dyDescent="0.2">
      <c r="C55" s="9"/>
      <c r="D55" s="9"/>
      <c r="E55" s="9"/>
    </row>
    <row r="56" spans="3:6" x14ac:dyDescent="0.2">
      <c r="C56" s="9"/>
      <c r="D56" s="9"/>
      <c r="E56" s="9"/>
    </row>
    <row r="57" spans="3:6" x14ac:dyDescent="0.2">
      <c r="C57" s="9"/>
      <c r="D57" s="9"/>
      <c r="E57" s="9"/>
    </row>
    <row r="58" spans="3:6" x14ac:dyDescent="0.2">
      <c r="C58" s="9"/>
      <c r="D58" s="9"/>
      <c r="E58" s="9"/>
    </row>
    <row r="59" spans="3:6" x14ac:dyDescent="0.2">
      <c r="C59" s="9"/>
      <c r="D59" s="9"/>
      <c r="E59" s="9"/>
    </row>
    <row r="60" spans="3:6" x14ac:dyDescent="0.2">
      <c r="C60" s="9"/>
      <c r="D60" s="9"/>
      <c r="E60" s="9"/>
    </row>
    <row r="61" spans="3:6" x14ac:dyDescent="0.2">
      <c r="C61" s="9"/>
      <c r="D61" s="9"/>
      <c r="E61" s="9"/>
    </row>
    <row r="62" spans="3:6" x14ac:dyDescent="0.2">
      <c r="C62" s="9"/>
      <c r="D62" s="9"/>
      <c r="E62" s="9"/>
    </row>
    <row r="63" spans="3:6" x14ac:dyDescent="0.2">
      <c r="C63" s="9"/>
      <c r="D63" s="9"/>
      <c r="E63" s="9"/>
    </row>
    <row r="64" spans="3:6" x14ac:dyDescent="0.2">
      <c r="C64" s="9"/>
      <c r="D64" s="9"/>
      <c r="E64" s="9"/>
    </row>
    <row r="65" spans="3:6" x14ac:dyDescent="0.2">
      <c r="C65" s="9"/>
      <c r="D65" s="9"/>
      <c r="E65" s="9"/>
    </row>
    <row r="66" spans="3:6" x14ac:dyDescent="0.2">
      <c r="C66" s="9"/>
      <c r="D66" s="9"/>
      <c r="E66" s="9"/>
      <c r="F66" s="23"/>
    </row>
    <row r="67" spans="3:6" x14ac:dyDescent="0.2">
      <c r="C67" s="9"/>
      <c r="D67" s="9"/>
      <c r="E67" s="9"/>
      <c r="F67" s="23"/>
    </row>
    <row r="68" spans="3:6" x14ac:dyDescent="0.2">
      <c r="C68" s="9"/>
      <c r="D68" s="9"/>
      <c r="E68" s="9"/>
    </row>
    <row r="69" spans="3:6" x14ac:dyDescent="0.2">
      <c r="C69" s="9"/>
      <c r="D69" s="9"/>
      <c r="E69" s="9"/>
    </row>
    <row r="70" spans="3:6" x14ac:dyDescent="0.2">
      <c r="C70" s="9"/>
      <c r="D70" s="9"/>
      <c r="E70" s="9"/>
    </row>
    <row r="71" spans="3:6" x14ac:dyDescent="0.2">
      <c r="C71" s="9"/>
      <c r="D71" s="9"/>
      <c r="E71" s="9"/>
    </row>
    <row r="72" spans="3:6" x14ac:dyDescent="0.2">
      <c r="C72" s="9"/>
      <c r="D72" s="9"/>
      <c r="E72" s="9"/>
    </row>
    <row r="73" spans="3:6" x14ac:dyDescent="0.2">
      <c r="C73" s="9"/>
      <c r="D73" s="9"/>
      <c r="E73" s="9"/>
    </row>
    <row r="74" spans="3:6" x14ac:dyDescent="0.2">
      <c r="C74" s="9"/>
      <c r="D74" s="9"/>
      <c r="E74" s="9"/>
    </row>
    <row r="75" spans="3:6" x14ac:dyDescent="0.2">
      <c r="C75" s="9"/>
      <c r="D75" s="9"/>
      <c r="E75" s="9"/>
    </row>
    <row r="76" spans="3:6" x14ac:dyDescent="0.2">
      <c r="C76" s="9"/>
      <c r="D76" s="9"/>
      <c r="E76" s="9"/>
    </row>
    <row r="77" spans="3:6" x14ac:dyDescent="0.2">
      <c r="C77" s="9"/>
      <c r="D77" s="9"/>
      <c r="E77" s="9"/>
      <c r="F77" s="23"/>
    </row>
    <row r="78" spans="3:6" x14ac:dyDescent="0.2">
      <c r="C78" s="9"/>
      <c r="D78" s="9"/>
      <c r="E78" s="9"/>
    </row>
    <row r="79" spans="3:6" x14ac:dyDescent="0.2">
      <c r="C79" s="9"/>
      <c r="D79" s="9"/>
      <c r="E79" s="9"/>
      <c r="F79" s="23"/>
    </row>
    <row r="80" spans="3:6" x14ac:dyDescent="0.2">
      <c r="C80" s="9"/>
      <c r="D80" s="9"/>
      <c r="E80" s="9"/>
    </row>
    <row r="81" spans="3:6" x14ac:dyDescent="0.2">
      <c r="C81" s="9"/>
      <c r="D81" s="9"/>
      <c r="E81" s="9"/>
    </row>
    <row r="82" spans="3:6" x14ac:dyDescent="0.2">
      <c r="C82" s="9"/>
      <c r="D82" s="9"/>
      <c r="E82" s="9"/>
    </row>
    <row r="83" spans="3:6" x14ac:dyDescent="0.2">
      <c r="C83" s="9"/>
      <c r="D83" s="9"/>
      <c r="E83" s="9"/>
    </row>
    <row r="84" spans="3:6" x14ac:dyDescent="0.2">
      <c r="C84" s="9"/>
      <c r="D84" s="9"/>
      <c r="E84" s="9"/>
    </row>
    <row r="85" spans="3:6" x14ac:dyDescent="0.2">
      <c r="C85" s="9"/>
      <c r="D85" s="9"/>
      <c r="E85" s="9"/>
    </row>
    <row r="86" spans="3:6" x14ac:dyDescent="0.2">
      <c r="C86" s="9"/>
      <c r="D86" s="9"/>
      <c r="E86" s="9"/>
      <c r="F86" s="23"/>
    </row>
    <row r="87" spans="3:6" x14ac:dyDescent="0.2">
      <c r="C87" s="9"/>
      <c r="D87" s="9"/>
      <c r="E87" s="9"/>
      <c r="F87" s="23"/>
    </row>
    <row r="88" spans="3:6" x14ac:dyDescent="0.2">
      <c r="C88" s="9"/>
      <c r="D88" s="9"/>
      <c r="E88" s="9"/>
    </row>
    <row r="89" spans="3:6" x14ac:dyDescent="0.2">
      <c r="C89" s="9"/>
      <c r="D89" s="9"/>
      <c r="E89" s="9"/>
    </row>
    <row r="90" spans="3:6" x14ac:dyDescent="0.2">
      <c r="C90" s="9"/>
      <c r="D90" s="9"/>
      <c r="E90" s="9"/>
      <c r="F90" s="23"/>
    </row>
    <row r="91" spans="3:6" x14ac:dyDescent="0.2">
      <c r="C91" s="9"/>
      <c r="D91" s="9"/>
      <c r="E91" s="9"/>
    </row>
    <row r="92" spans="3:6" x14ac:dyDescent="0.2">
      <c r="C92" s="9"/>
      <c r="D92" s="9"/>
      <c r="E92" s="9"/>
    </row>
    <row r="93" spans="3:6" x14ac:dyDescent="0.2">
      <c r="C93" s="9"/>
      <c r="D93" s="9"/>
      <c r="E93" s="9"/>
      <c r="F93" s="23"/>
    </row>
    <row r="94" spans="3:6" x14ac:dyDescent="0.2">
      <c r="C94" s="9"/>
      <c r="D94" s="9"/>
      <c r="E94" s="9"/>
    </row>
    <row r="95" spans="3:6" x14ac:dyDescent="0.2">
      <c r="C95" s="9"/>
      <c r="D95" s="9"/>
      <c r="E95" s="9"/>
    </row>
  </sheetData>
  <phoneticPr fontId="11" type="noConversion"/>
  <printOptions horizontalCentered="1"/>
  <pageMargins left="0.75" right="0.75" top="1" bottom="1" header="0.5" footer="0.5"/>
  <pageSetup scale="38" orientation="portrait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18"/>
  <sheetViews>
    <sheetView zoomScale="125" zoomScaleNormal="100" workbookViewId="0"/>
  </sheetViews>
  <sheetFormatPr baseColWidth="10" defaultColWidth="11" defaultRowHeight="13" x14ac:dyDescent="0.15"/>
  <cols>
    <col min="1" max="1" width="7" style="20" customWidth="1"/>
    <col min="2" max="2" width="51.19921875" style="20" customWidth="1"/>
    <col min="3" max="6" width="13.19921875" style="20" customWidth="1"/>
    <col min="7" max="7" width="2.59765625" customWidth="1"/>
    <col min="8" max="8" width="13.19921875" style="20" customWidth="1"/>
    <col min="9" max="9" width="13.19921875" style="19" customWidth="1"/>
    <col min="10" max="10" width="16.796875" style="20" bestFit="1" customWidth="1"/>
    <col min="11" max="16384" width="11" style="20"/>
  </cols>
  <sheetData>
    <row r="1" spans="1:10" s="18" customFormat="1" x14ac:dyDescent="0.15">
      <c r="A1" s="17"/>
      <c r="B1" s="17"/>
      <c r="C1" s="17"/>
      <c r="D1" s="17"/>
      <c r="E1" s="17"/>
      <c r="F1" s="17"/>
      <c r="G1"/>
      <c r="H1" s="17"/>
      <c r="I1" s="1"/>
      <c r="J1" s="17"/>
    </row>
    <row r="2" spans="1:10" ht="16" x14ac:dyDescent="0.2">
      <c r="A2" s="18"/>
      <c r="B2" s="25" t="s">
        <v>153</v>
      </c>
      <c r="C2" s="26"/>
      <c r="D2" s="26"/>
      <c r="E2" s="26"/>
      <c r="F2" s="26"/>
      <c r="G2" s="26"/>
      <c r="H2" s="26"/>
      <c r="I2" s="26"/>
    </row>
    <row r="3" spans="1:10" ht="16" x14ac:dyDescent="0.2">
      <c r="B3" s="27" t="s">
        <v>128</v>
      </c>
      <c r="C3" s="28"/>
      <c r="D3" s="28"/>
      <c r="E3" s="28"/>
      <c r="F3" s="26"/>
      <c r="G3" s="26"/>
      <c r="H3" s="26"/>
      <c r="I3" s="26"/>
    </row>
    <row r="4" spans="1:10" ht="16" x14ac:dyDescent="0.2">
      <c r="B4" s="26" t="s">
        <v>169</v>
      </c>
      <c r="C4" s="26"/>
      <c r="D4" s="26"/>
      <c r="E4" s="26"/>
      <c r="F4" s="26"/>
      <c r="G4" s="26"/>
      <c r="H4" s="26"/>
      <c r="I4" s="26"/>
    </row>
    <row r="5" spans="1:10" ht="16" x14ac:dyDescent="0.2">
      <c r="B5" s="3"/>
      <c r="C5" s="3"/>
      <c r="D5" s="3"/>
      <c r="E5" s="3"/>
      <c r="F5" s="3"/>
      <c r="H5" s="3"/>
    </row>
    <row r="6" spans="1:10" ht="16" x14ac:dyDescent="0.2">
      <c r="B6" s="5"/>
      <c r="C6" s="6" t="s">
        <v>119</v>
      </c>
      <c r="D6" s="6"/>
      <c r="E6" s="6"/>
      <c r="F6" s="6"/>
      <c r="H6" s="6"/>
    </row>
    <row r="7" spans="1:10" ht="18" x14ac:dyDescent="0.2">
      <c r="B7" s="5"/>
      <c r="C7" s="14" t="s">
        <v>198</v>
      </c>
      <c r="D7" s="21"/>
      <c r="E7" s="21"/>
      <c r="F7" s="21"/>
      <c r="H7" s="14" t="s">
        <v>91</v>
      </c>
      <c r="I7" s="65"/>
    </row>
    <row r="8" spans="1:10" ht="16" x14ac:dyDescent="0.2">
      <c r="B8" s="5"/>
      <c r="C8" s="50">
        <v>2003</v>
      </c>
      <c r="D8" s="50">
        <f>+C8+1</f>
        <v>2004</v>
      </c>
      <c r="E8" s="50">
        <f>+D8+1</f>
        <v>2005</v>
      </c>
      <c r="F8" s="50">
        <f>+E8+1</f>
        <v>2006</v>
      </c>
      <c r="H8" s="66">
        <v>38900</v>
      </c>
      <c r="I8" s="66">
        <v>39264</v>
      </c>
    </row>
    <row r="9" spans="1:10" ht="3" customHeight="1" x14ac:dyDescent="0.2">
      <c r="A9" s="99"/>
      <c r="B9" s="5"/>
      <c r="C9" s="99"/>
      <c r="D9" s="100"/>
      <c r="E9" s="100"/>
      <c r="F9" s="100"/>
      <c r="H9" s="7"/>
    </row>
    <row r="10" spans="1:10" ht="16" x14ac:dyDescent="0.2">
      <c r="B10" s="5" t="s">
        <v>166</v>
      </c>
      <c r="C10" s="8">
        <v>356260</v>
      </c>
      <c r="D10" s="8">
        <v>418799</v>
      </c>
      <c r="E10" s="8">
        <v>474738</v>
      </c>
      <c r="F10" s="8">
        <v>547968</v>
      </c>
      <c r="H10" s="8">
        <v>134604</v>
      </c>
      <c r="I10" s="8">
        <v>156592</v>
      </c>
    </row>
    <row r="11" spans="1:10" ht="16" x14ac:dyDescent="0.2">
      <c r="B11" s="11" t="s">
        <v>167</v>
      </c>
      <c r="C11" s="12">
        <v>3627</v>
      </c>
      <c r="D11" s="12">
        <v>3653</v>
      </c>
      <c r="E11" s="12">
        <v>4861</v>
      </c>
      <c r="F11" s="12">
        <v>6633</v>
      </c>
      <c r="H11" s="12">
        <f>785+571+208</f>
        <v>1564</v>
      </c>
      <c r="I11" s="12">
        <f>1073+664+252</f>
        <v>1989</v>
      </c>
    </row>
    <row r="12" spans="1:10" ht="16" x14ac:dyDescent="0.2">
      <c r="B12" s="5" t="s">
        <v>168</v>
      </c>
      <c r="C12" s="9">
        <f>SUM(C10:C11)</f>
        <v>359887</v>
      </c>
      <c r="D12" s="9">
        <f>SUM(D10:D11)</f>
        <v>422452</v>
      </c>
      <c r="E12" s="9">
        <f>SUM(E10:E11)</f>
        <v>479599</v>
      </c>
      <c r="F12" s="9">
        <f>SUM(F10:F11)</f>
        <v>554601</v>
      </c>
      <c r="H12" s="9">
        <f>SUM(H10:H11)</f>
        <v>136168</v>
      </c>
      <c r="I12" s="9">
        <f>SUM(I10:I11)</f>
        <v>158581</v>
      </c>
    </row>
    <row r="13" spans="1:10" ht="3" customHeight="1" x14ac:dyDescent="0.2">
      <c r="C13" s="101"/>
      <c r="D13" s="101"/>
      <c r="E13" s="101"/>
      <c r="F13" s="101"/>
      <c r="H13" s="10"/>
      <c r="I13" s="10"/>
    </row>
    <row r="14" spans="1:10" ht="16" x14ac:dyDescent="0.2">
      <c r="B14" s="5" t="s">
        <v>170</v>
      </c>
      <c r="C14" s="9">
        <v>87806</v>
      </c>
      <c r="D14" s="9">
        <v>103813</v>
      </c>
      <c r="E14" s="9">
        <v>118480</v>
      </c>
      <c r="F14" s="9">
        <v>135848</v>
      </c>
      <c r="H14" s="9">
        <v>33090</v>
      </c>
      <c r="I14" s="9">
        <v>38426</v>
      </c>
    </row>
    <row r="15" spans="1:10" ht="16" x14ac:dyDescent="0.2">
      <c r="B15" s="5" t="s">
        <v>171</v>
      </c>
      <c r="C15" s="9">
        <v>129702</v>
      </c>
      <c r="D15" s="9">
        <v>152949</v>
      </c>
      <c r="E15" s="9">
        <v>173751</v>
      </c>
      <c r="F15" s="9">
        <v>199744</v>
      </c>
      <c r="H15" s="9">
        <v>49272</v>
      </c>
      <c r="I15" s="9">
        <v>56912</v>
      </c>
    </row>
    <row r="16" spans="1:10" ht="16" x14ac:dyDescent="0.2">
      <c r="B16" s="11" t="s">
        <v>172</v>
      </c>
      <c r="C16" s="12">
        <v>70273</v>
      </c>
      <c r="D16" s="12">
        <v>83054</v>
      </c>
      <c r="E16" s="12">
        <v>92827</v>
      </c>
      <c r="F16" s="12">
        <v>108558</v>
      </c>
      <c r="H16" s="12">
        <v>26214</v>
      </c>
      <c r="I16" s="12">
        <v>30773</v>
      </c>
    </row>
    <row r="17" spans="2:9" ht="16" x14ac:dyDescent="0.2">
      <c r="B17" s="5" t="s">
        <v>173</v>
      </c>
      <c r="C17" s="9">
        <f>SUM(C14:C16)</f>
        <v>287781</v>
      </c>
      <c r="D17" s="9">
        <f>SUM(D14:D16)</f>
        <v>339816</v>
      </c>
      <c r="E17" s="9">
        <f>SUM(E14:E16)</f>
        <v>385058</v>
      </c>
      <c r="F17" s="9">
        <f>SUM(F14:F16)</f>
        <v>444150</v>
      </c>
      <c r="H17" s="9">
        <f>SUM(H14:H16)</f>
        <v>108576</v>
      </c>
      <c r="I17" s="9">
        <f>SUM(I14:I16)</f>
        <v>126111</v>
      </c>
    </row>
    <row r="18" spans="2:9" ht="3" customHeight="1" x14ac:dyDescent="0.2">
      <c r="B18" s="5"/>
      <c r="C18" s="10"/>
      <c r="D18" s="8"/>
      <c r="E18" s="8"/>
      <c r="F18" s="10"/>
      <c r="H18" s="10"/>
      <c r="I18" s="10"/>
    </row>
    <row r="19" spans="2:9" ht="16" x14ac:dyDescent="0.2">
      <c r="B19" s="5" t="s">
        <v>174</v>
      </c>
      <c r="C19" s="9">
        <v>21488</v>
      </c>
      <c r="D19" s="9">
        <v>28794</v>
      </c>
      <c r="E19" s="9">
        <v>36298</v>
      </c>
      <c r="F19" s="9">
        <v>43320</v>
      </c>
      <c r="H19" s="9">
        <v>11035</v>
      </c>
      <c r="I19" s="9">
        <v>12206</v>
      </c>
    </row>
    <row r="20" spans="2:9" ht="16" x14ac:dyDescent="0.2">
      <c r="B20" s="5" t="s">
        <v>185</v>
      </c>
      <c r="C20" s="9">
        <v>20714</v>
      </c>
      <c r="D20" s="9">
        <v>23975</v>
      </c>
      <c r="E20" s="9">
        <v>25440</v>
      </c>
      <c r="F20" s="9">
        <v>29489</v>
      </c>
      <c r="H20" s="9">
        <v>7070</v>
      </c>
      <c r="I20" s="9">
        <v>9022</v>
      </c>
    </row>
    <row r="21" spans="2:9" ht="16" x14ac:dyDescent="0.2">
      <c r="B21" s="5" t="s">
        <v>186</v>
      </c>
      <c r="C21" s="9">
        <v>4147</v>
      </c>
      <c r="D21" s="9">
        <v>737</v>
      </c>
      <c r="E21" s="9">
        <v>4051</v>
      </c>
      <c r="F21" s="9">
        <v>6964</v>
      </c>
      <c r="H21" s="9">
        <v>800</v>
      </c>
      <c r="I21" s="9">
        <v>852</v>
      </c>
    </row>
    <row r="22" spans="2:9" ht="18" x14ac:dyDescent="0.2">
      <c r="B22" s="5" t="s">
        <v>199</v>
      </c>
      <c r="C22" s="9">
        <v>1221</v>
      </c>
      <c r="D22" s="9"/>
      <c r="E22" s="9"/>
      <c r="F22" s="9"/>
      <c r="H22" s="9"/>
      <c r="I22" s="9"/>
    </row>
    <row r="23" spans="2:9" ht="16" x14ac:dyDescent="0.2">
      <c r="B23" s="5" t="s">
        <v>107</v>
      </c>
      <c r="C23" s="9">
        <v>18984</v>
      </c>
      <c r="D23" s="9"/>
      <c r="E23" s="9">
        <v>1160</v>
      </c>
      <c r="F23" s="9"/>
      <c r="H23" s="9"/>
      <c r="I23" s="9"/>
    </row>
    <row r="24" spans="2:9" ht="16" x14ac:dyDescent="0.2">
      <c r="B24" s="5" t="s">
        <v>187</v>
      </c>
      <c r="C24" s="9"/>
      <c r="D24" s="9">
        <v>2700</v>
      </c>
      <c r="E24" s="9">
        <v>152</v>
      </c>
      <c r="F24" s="9">
        <v>707</v>
      </c>
      <c r="H24" s="9"/>
      <c r="I24" s="9">
        <v>768</v>
      </c>
    </row>
    <row r="25" spans="2:9" ht="16" x14ac:dyDescent="0.2">
      <c r="B25" s="11" t="s">
        <v>188</v>
      </c>
      <c r="C25" s="12"/>
      <c r="D25" s="12">
        <v>1333</v>
      </c>
      <c r="E25" s="12">
        <v>600</v>
      </c>
      <c r="F25" s="12"/>
      <c r="H25" s="12"/>
      <c r="I25" s="12"/>
    </row>
    <row r="26" spans="2:9" ht="16" x14ac:dyDescent="0.2">
      <c r="B26" s="5" t="s">
        <v>190</v>
      </c>
      <c r="C26" s="9">
        <f>+C12-C17-SUM(C19:C25)</f>
        <v>5552</v>
      </c>
      <c r="D26" s="9">
        <f>+D12-D17-SUM(D19:D25)</f>
        <v>25097</v>
      </c>
      <c r="E26" s="9">
        <f>+E12-E17-SUM(E19:E25)</f>
        <v>26840</v>
      </c>
      <c r="F26" s="9">
        <f>+F12-F17-SUM(F19:F25)</f>
        <v>29971</v>
      </c>
      <c r="H26" s="9">
        <f>+H12-H17-SUM(H19:H25)</f>
        <v>8687</v>
      </c>
      <c r="I26" s="9">
        <f>+I12-I17-SUM(I19:I25)</f>
        <v>9622</v>
      </c>
    </row>
    <row r="27" spans="2:9" ht="3" customHeight="1" x14ac:dyDescent="0.2">
      <c r="B27" s="5"/>
      <c r="C27" s="9"/>
      <c r="D27" s="9"/>
      <c r="E27" s="9"/>
      <c r="F27" s="9"/>
      <c r="H27" s="9"/>
      <c r="I27" s="9"/>
    </row>
    <row r="28" spans="2:9" ht="16" x14ac:dyDescent="0.2">
      <c r="B28" s="5" t="s">
        <v>191</v>
      </c>
      <c r="C28" s="9">
        <v>317</v>
      </c>
      <c r="D28" s="9">
        <v>571</v>
      </c>
      <c r="E28" s="9">
        <v>739</v>
      </c>
      <c r="F28" s="9">
        <v>718</v>
      </c>
      <c r="H28" s="9">
        <v>287</v>
      </c>
      <c r="I28" s="9">
        <v>91</v>
      </c>
    </row>
    <row r="29" spans="2:9" ht="16" x14ac:dyDescent="0.2">
      <c r="B29" s="5" t="s">
        <v>189</v>
      </c>
      <c r="C29" s="9"/>
      <c r="D29" s="9"/>
      <c r="E29" s="9">
        <v>1105</v>
      </c>
      <c r="F29" s="9"/>
      <c r="H29" s="9"/>
      <c r="I29" s="9"/>
    </row>
    <row r="30" spans="2:9" ht="16" x14ac:dyDescent="0.2">
      <c r="B30" s="11" t="s">
        <v>108</v>
      </c>
      <c r="C30" s="12">
        <v>-349</v>
      </c>
      <c r="D30" s="12">
        <v>-143</v>
      </c>
      <c r="E30" s="12">
        <v>-22</v>
      </c>
      <c r="F30" s="12"/>
      <c r="H30" s="12"/>
      <c r="I30" s="12"/>
    </row>
    <row r="31" spans="2:9" ht="16" x14ac:dyDescent="0.2">
      <c r="B31" s="5" t="s">
        <v>192</v>
      </c>
      <c r="C31" s="9">
        <f>SUM(C28:C30)</f>
        <v>-32</v>
      </c>
      <c r="D31" s="9">
        <f>SUM(D28:D30)</f>
        <v>428</v>
      </c>
      <c r="E31" s="9">
        <f>SUM(E28:E30)</f>
        <v>1822</v>
      </c>
      <c r="F31" s="9">
        <f>SUM(F28:F30)</f>
        <v>718</v>
      </c>
      <c r="H31" s="9">
        <f>SUM(H28:H30)</f>
        <v>287</v>
      </c>
      <c r="I31" s="9">
        <f>SUM(I28:I30)</f>
        <v>91</v>
      </c>
    </row>
    <row r="32" spans="2:9" ht="3" customHeight="1" x14ac:dyDescent="0.2">
      <c r="B32" s="5"/>
      <c r="C32" s="9"/>
      <c r="D32" s="9"/>
      <c r="E32" s="9"/>
      <c r="F32" s="9"/>
      <c r="H32" s="9"/>
      <c r="I32" s="9"/>
    </row>
    <row r="33" spans="2:11" ht="16" x14ac:dyDescent="0.2">
      <c r="B33" s="5" t="s">
        <v>193</v>
      </c>
      <c r="C33" s="9">
        <f>+C26+C31</f>
        <v>5520</v>
      </c>
      <c r="D33" s="9">
        <f>+D26+D31</f>
        <v>25525</v>
      </c>
      <c r="E33" s="9">
        <f>+E26+E31</f>
        <v>28662</v>
      </c>
      <c r="F33" s="9">
        <f>+F26+F31</f>
        <v>30689</v>
      </c>
      <c r="H33" s="9">
        <f>+H26+H31</f>
        <v>8974</v>
      </c>
      <c r="I33" s="9">
        <f>+I26+I31</f>
        <v>9713</v>
      </c>
    </row>
    <row r="34" spans="2:11" ht="16" x14ac:dyDescent="0.2">
      <c r="B34" s="11" t="s">
        <v>194</v>
      </c>
      <c r="C34" s="12">
        <v>-82</v>
      </c>
      <c r="D34" s="12">
        <v>7709</v>
      </c>
      <c r="E34" s="12">
        <v>9172</v>
      </c>
      <c r="F34" s="12">
        <v>9689</v>
      </c>
      <c r="H34" s="12">
        <v>2961</v>
      </c>
      <c r="I34" s="12">
        <v>3393</v>
      </c>
    </row>
    <row r="35" spans="2:11" ht="16" x14ac:dyDescent="0.2">
      <c r="B35" s="5" t="s">
        <v>125</v>
      </c>
      <c r="C35" s="8">
        <f>+C33-C34</f>
        <v>5602</v>
      </c>
      <c r="D35" s="8">
        <f>+D33-D34</f>
        <v>17816</v>
      </c>
      <c r="E35" s="8">
        <f>+E33-E34</f>
        <v>19490</v>
      </c>
      <c r="F35" s="8">
        <f>+F33-F34</f>
        <v>21000</v>
      </c>
      <c r="H35" s="8">
        <f>+H33-H34</f>
        <v>6013</v>
      </c>
      <c r="I35" s="8">
        <f>+I33-I34</f>
        <v>6320</v>
      </c>
    </row>
    <row r="36" spans="2:11" ht="3" customHeight="1" x14ac:dyDescent="0.2">
      <c r="B36" s="5"/>
      <c r="C36" s="60"/>
      <c r="D36" s="60"/>
      <c r="E36" s="60"/>
      <c r="F36" s="60"/>
      <c r="H36" s="9"/>
      <c r="I36" s="9"/>
    </row>
    <row r="37" spans="2:11" ht="16" x14ac:dyDescent="0.2">
      <c r="B37" s="5" t="s">
        <v>195</v>
      </c>
      <c r="C37" s="9"/>
      <c r="D37" s="9"/>
      <c r="E37" s="9"/>
      <c r="F37" s="9"/>
      <c r="H37" s="9"/>
      <c r="I37" s="9"/>
    </row>
    <row r="38" spans="2:11" ht="16" x14ac:dyDescent="0.2">
      <c r="B38" s="5" t="s">
        <v>118</v>
      </c>
      <c r="C38" s="59">
        <v>0.3</v>
      </c>
      <c r="D38" s="59">
        <v>0.93</v>
      </c>
      <c r="E38" s="59">
        <v>1.01</v>
      </c>
      <c r="F38" s="59">
        <v>1.08</v>
      </c>
      <c r="H38" s="59">
        <v>0.2</v>
      </c>
      <c r="I38" s="59">
        <v>0.22</v>
      </c>
    </row>
    <row r="39" spans="2:11" ht="16" x14ac:dyDescent="0.2">
      <c r="B39" s="5" t="s">
        <v>196</v>
      </c>
      <c r="C39" s="59">
        <v>0.28999999999999998</v>
      </c>
      <c r="D39" s="59">
        <v>0.92</v>
      </c>
      <c r="E39" s="59">
        <v>0.99</v>
      </c>
      <c r="F39" s="59">
        <v>1.06</v>
      </c>
      <c r="H39" s="59">
        <v>0.2</v>
      </c>
      <c r="I39" s="59">
        <v>0.21</v>
      </c>
    </row>
    <row r="40" spans="2:11" ht="3" customHeight="1" x14ac:dyDescent="0.2">
      <c r="B40" s="5"/>
      <c r="C40" s="9"/>
      <c r="D40" s="9"/>
      <c r="E40" s="9"/>
      <c r="F40" s="9"/>
      <c r="H40" s="9"/>
      <c r="I40" s="9"/>
    </row>
    <row r="41" spans="2:11" ht="16" x14ac:dyDescent="0.2">
      <c r="B41" s="5" t="s">
        <v>197</v>
      </c>
      <c r="C41" s="9"/>
      <c r="D41" s="9"/>
      <c r="E41" s="9"/>
      <c r="F41" s="9"/>
      <c r="H41" s="9"/>
      <c r="I41" s="9"/>
    </row>
    <row r="42" spans="2:11" ht="16" x14ac:dyDescent="0.2">
      <c r="B42" s="5" t="s">
        <v>92</v>
      </c>
      <c r="C42" s="9">
        <v>168</v>
      </c>
      <c r="D42" s="9">
        <v>171</v>
      </c>
      <c r="E42" s="9">
        <v>188</v>
      </c>
      <c r="F42" s="9">
        <v>205</v>
      </c>
      <c r="H42" s="9">
        <v>193</v>
      </c>
      <c r="I42" s="9">
        <v>213</v>
      </c>
      <c r="J42" s="19"/>
    </row>
    <row r="43" spans="2:11" ht="18" x14ac:dyDescent="0.2">
      <c r="B43" s="5" t="s">
        <v>56</v>
      </c>
      <c r="C43" s="9">
        <v>137</v>
      </c>
      <c r="D43" s="9">
        <v>141</v>
      </c>
      <c r="E43" s="9">
        <v>157</v>
      </c>
      <c r="F43" s="9">
        <v>176</v>
      </c>
      <c r="H43" s="9">
        <v>162</v>
      </c>
      <c r="I43" s="9">
        <f>170+11+1</f>
        <v>182</v>
      </c>
      <c r="J43" s="19"/>
    </row>
    <row r="44" spans="2:11" ht="18" x14ac:dyDescent="0.2">
      <c r="B44" s="5" t="s">
        <v>109</v>
      </c>
      <c r="C44" s="8">
        <v>54896</v>
      </c>
      <c r="D44" s="8">
        <v>57509</v>
      </c>
      <c r="E44" s="8">
        <v>62383</v>
      </c>
      <c r="F44" s="8">
        <v>65406</v>
      </c>
      <c r="H44" s="8">
        <v>65427</v>
      </c>
      <c r="I44" s="8">
        <v>68535</v>
      </c>
      <c r="J44" s="19"/>
      <c r="K44" s="67"/>
    </row>
    <row r="45" spans="2:11" ht="18" x14ac:dyDescent="0.2">
      <c r="B45" s="5" t="s">
        <v>111</v>
      </c>
      <c r="C45" s="60">
        <v>3.4000000000000002E-2</v>
      </c>
      <c r="D45" s="60">
        <v>0.08</v>
      </c>
      <c r="E45" s="60">
        <v>7.4999999999999997E-2</v>
      </c>
      <c r="F45" s="60">
        <v>5.8999999999999997E-2</v>
      </c>
      <c r="H45" s="60">
        <v>4.8000000000000001E-2</v>
      </c>
      <c r="I45" s="60">
        <v>5.3999999999999999E-2</v>
      </c>
      <c r="J45" s="19"/>
    </row>
    <row r="46" spans="2:11" ht="16" x14ac:dyDescent="0.2">
      <c r="B46" s="5"/>
      <c r="C46" s="15"/>
      <c r="D46" s="15"/>
      <c r="E46" s="15"/>
      <c r="F46" s="15"/>
      <c r="H46" s="16"/>
      <c r="J46" s="19"/>
    </row>
    <row r="47" spans="2:11" x14ac:dyDescent="0.15">
      <c r="B47" s="49" t="s">
        <v>147</v>
      </c>
      <c r="C47" s="19"/>
      <c r="D47" s="19"/>
      <c r="E47" s="19"/>
      <c r="F47" s="19"/>
      <c r="H47" s="19"/>
      <c r="J47" s="19"/>
    </row>
    <row r="48" spans="2:11" ht="15" x14ac:dyDescent="0.15">
      <c r="B48" s="24" t="s">
        <v>0</v>
      </c>
    </row>
    <row r="49" spans="2:2" ht="15" x14ac:dyDescent="0.15">
      <c r="B49" s="24" t="s">
        <v>127</v>
      </c>
    </row>
    <row r="50" spans="2:2" ht="15" x14ac:dyDescent="0.15">
      <c r="B50" s="24" t="s">
        <v>110</v>
      </c>
    </row>
    <row r="51" spans="2:2" ht="15" x14ac:dyDescent="0.15">
      <c r="B51" s="24"/>
    </row>
    <row r="52" spans="2:2" x14ac:dyDescent="0.15">
      <c r="B52" s="143" t="s">
        <v>246</v>
      </c>
    </row>
    <row r="73" spans="3:10" x14ac:dyDescent="0.15">
      <c r="C73" s="22"/>
      <c r="D73" s="22"/>
      <c r="E73" s="22"/>
    </row>
    <row r="74" spans="3:10" x14ac:dyDescent="0.15">
      <c r="J74" s="23"/>
    </row>
    <row r="91" spans="10:10" x14ac:dyDescent="0.15">
      <c r="J91" s="23"/>
    </row>
    <row r="92" spans="10:10" x14ac:dyDescent="0.15">
      <c r="J92" s="23"/>
    </row>
    <row r="102" spans="10:10" x14ac:dyDescent="0.15">
      <c r="J102" s="23"/>
    </row>
    <row r="104" spans="10:10" x14ac:dyDescent="0.15">
      <c r="J104" s="23"/>
    </row>
    <row r="111" spans="10:10" x14ac:dyDescent="0.15">
      <c r="J111" s="23"/>
    </row>
    <row r="112" spans="10:10" x14ac:dyDescent="0.15">
      <c r="J112" s="23"/>
    </row>
    <row r="115" spans="10:10" x14ac:dyDescent="0.15">
      <c r="J115" s="23"/>
    </row>
    <row r="118" spans="10:10" x14ac:dyDescent="0.15">
      <c r="J118" s="23"/>
    </row>
  </sheetData>
  <phoneticPr fontId="4"/>
  <pageMargins left="0.75" right="0.75" top="1" bottom="1" header="0.5" footer="0.5"/>
  <pageSetup scale="26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79"/>
  <sheetViews>
    <sheetView zoomScaleNormal="100" workbookViewId="0"/>
  </sheetViews>
  <sheetFormatPr baseColWidth="10" defaultColWidth="11" defaultRowHeight="16" x14ac:dyDescent="0.2"/>
  <cols>
    <col min="1" max="1" width="7" style="2" customWidth="1"/>
    <col min="2" max="2" width="50.3984375" style="2" customWidth="1"/>
    <col min="3" max="5" width="11.3984375" style="2" customWidth="1"/>
    <col min="6" max="6" width="1.3984375" style="2" customWidth="1"/>
    <col min="7" max="10" width="11.3984375" style="2" customWidth="1"/>
    <col min="11" max="11" width="1.3984375" style="2" customWidth="1"/>
    <col min="12" max="12" width="11.3984375" style="2" customWidth="1"/>
    <col min="13" max="13" width="11.59765625" style="2" customWidth="1"/>
    <col min="14" max="14" width="13.19921875" style="2" customWidth="1"/>
    <col min="15" max="15" width="12.3984375" style="2" customWidth="1"/>
    <col min="16" max="16" width="15.59765625" style="2" customWidth="1"/>
    <col min="17" max="18" width="10.796875" style="2" customWidth="1"/>
    <col min="19" max="19" width="12" style="2" customWidth="1"/>
    <col min="20" max="20" width="12.59765625" style="2" customWidth="1"/>
    <col min="21" max="21" width="13.3984375" style="2" customWidth="1"/>
    <col min="22" max="22" width="13.3984375" style="13" customWidth="1"/>
    <col min="23" max="23" width="8.3984375" style="2" customWidth="1"/>
    <col min="24" max="16384" width="11" style="2"/>
  </cols>
  <sheetData>
    <row r="1" spans="1:25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/>
      <c r="N1"/>
      <c r="O1"/>
      <c r="P1"/>
      <c r="Q1"/>
      <c r="R1"/>
      <c r="S1"/>
      <c r="T1"/>
      <c r="U1"/>
      <c r="V1"/>
      <c r="W1"/>
      <c r="X1"/>
      <c r="Y1"/>
    </row>
    <row r="2" spans="1:25" x14ac:dyDescent="0.2">
      <c r="B2" s="25" t="s">
        <v>103</v>
      </c>
      <c r="C2" s="25"/>
      <c r="D2" s="25"/>
      <c r="E2" s="25"/>
      <c r="F2" s="25"/>
      <c r="G2" s="26"/>
      <c r="H2" s="26"/>
      <c r="I2" s="26"/>
      <c r="J2" s="26"/>
      <c r="K2" s="26"/>
      <c r="L2" s="26"/>
      <c r="M2"/>
      <c r="N2"/>
      <c r="O2"/>
      <c r="P2"/>
      <c r="Q2"/>
      <c r="R2"/>
      <c r="S2"/>
      <c r="T2"/>
      <c r="U2"/>
      <c r="V2"/>
      <c r="W2"/>
      <c r="X2"/>
      <c r="Y2"/>
    </row>
    <row r="3" spans="1:25" x14ac:dyDescent="0.2">
      <c r="B3" s="27" t="s">
        <v>128</v>
      </c>
      <c r="C3" s="27"/>
      <c r="D3" s="27"/>
      <c r="E3" s="27"/>
      <c r="F3" s="27"/>
      <c r="G3" s="26"/>
      <c r="H3" s="26"/>
      <c r="I3" s="26"/>
      <c r="J3" s="26"/>
      <c r="K3" s="26"/>
      <c r="L3" s="26"/>
      <c r="M3"/>
      <c r="N3"/>
      <c r="O3"/>
      <c r="P3"/>
      <c r="Q3"/>
      <c r="R3"/>
      <c r="S3"/>
      <c r="T3"/>
      <c r="U3"/>
      <c r="V3"/>
      <c r="W3"/>
      <c r="X3"/>
      <c r="Y3"/>
    </row>
    <row r="4" spans="1:25" x14ac:dyDescent="0.2">
      <c r="B4" s="26" t="s">
        <v>85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/>
      <c r="N4"/>
      <c r="O4"/>
      <c r="P4"/>
      <c r="Q4"/>
      <c r="R4"/>
      <c r="S4"/>
      <c r="T4"/>
      <c r="U4"/>
      <c r="V4"/>
      <c r="W4"/>
      <c r="X4"/>
      <c r="Y4"/>
    </row>
    <row r="5" spans="1:25" x14ac:dyDescent="0.2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/>
      <c r="N5"/>
      <c r="O5"/>
      <c r="P5"/>
      <c r="Q5"/>
      <c r="R5"/>
      <c r="S5"/>
      <c r="T5"/>
      <c r="U5"/>
      <c r="V5"/>
      <c r="W5"/>
      <c r="X5"/>
      <c r="Y5"/>
    </row>
    <row r="6" spans="1:25" x14ac:dyDescent="0.2">
      <c r="B6" s="3"/>
      <c r="C6"/>
      <c r="D6"/>
      <c r="E6"/>
      <c r="F6"/>
      <c r="G6" s="38" t="s">
        <v>78</v>
      </c>
      <c r="H6" s="85"/>
      <c r="I6" s="85"/>
      <c r="J6" s="85"/>
      <c r="K6"/>
      <c r="L6" s="90" t="s">
        <v>80</v>
      </c>
      <c r="M6"/>
      <c r="N6"/>
      <c r="O6"/>
      <c r="P6"/>
      <c r="Q6"/>
      <c r="R6"/>
      <c r="S6"/>
      <c r="T6"/>
      <c r="U6"/>
      <c r="V6"/>
      <c r="W6"/>
      <c r="X6"/>
      <c r="Y6"/>
    </row>
    <row r="7" spans="1:25" x14ac:dyDescent="0.2">
      <c r="B7" s="13"/>
      <c r="C7" s="86" t="s">
        <v>75</v>
      </c>
      <c r="D7" s="86" t="s">
        <v>76</v>
      </c>
      <c r="E7" s="86" t="s">
        <v>77</v>
      </c>
      <c r="F7"/>
      <c r="G7" s="86" t="s">
        <v>79</v>
      </c>
      <c r="H7" s="86" t="s">
        <v>4</v>
      </c>
      <c r="I7" s="86" t="s">
        <v>5</v>
      </c>
      <c r="J7" s="86" t="s">
        <v>6</v>
      </c>
      <c r="K7"/>
      <c r="L7" s="86" t="s">
        <v>79</v>
      </c>
      <c r="M7"/>
      <c r="N7"/>
      <c r="O7"/>
      <c r="P7"/>
      <c r="Q7"/>
      <c r="R7"/>
      <c r="S7"/>
      <c r="T7"/>
      <c r="U7"/>
      <c r="V7"/>
      <c r="W7"/>
      <c r="X7"/>
      <c r="Y7"/>
    </row>
    <row r="8" spans="1:25" ht="5" customHeight="1" x14ac:dyDescent="0.2">
      <c r="B8" s="13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 x14ac:dyDescent="0.2">
      <c r="B9" s="53" t="s">
        <v>144</v>
      </c>
      <c r="C9" s="88">
        <v>3.4000000000000002E-2</v>
      </c>
      <c r="D9" s="88">
        <v>9.2999999999999999E-2</v>
      </c>
      <c r="E9" s="88">
        <v>6.4000000000000001E-2</v>
      </c>
      <c r="F9" s="88"/>
      <c r="G9" s="88">
        <v>4.8000000000000001E-2</v>
      </c>
      <c r="H9" s="88">
        <v>5.8999999999999997E-2</v>
      </c>
      <c r="I9" s="88">
        <v>5.6000000000000001E-2</v>
      </c>
      <c r="J9" s="88">
        <v>6.9000000000000006E-2</v>
      </c>
      <c r="K9" s="88"/>
      <c r="L9" s="89">
        <v>4.7E-2</v>
      </c>
      <c r="M9"/>
      <c r="N9"/>
      <c r="O9"/>
      <c r="P9"/>
      <c r="Q9"/>
      <c r="R9"/>
      <c r="S9"/>
      <c r="T9"/>
      <c r="U9"/>
      <c r="V9"/>
      <c r="W9"/>
      <c r="X9"/>
      <c r="Y9"/>
    </row>
    <row r="10" spans="1:25" ht="5" customHeight="1" x14ac:dyDescent="0.2">
      <c r="B10" s="55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</row>
    <row r="11" spans="1:25" x14ac:dyDescent="0.2">
      <c r="B11" s="13" t="s">
        <v>149</v>
      </c>
      <c r="C11" s="69">
        <v>4.1000000000000002E-2</v>
      </c>
      <c r="D11" s="69">
        <v>4.8000000000000001E-2</v>
      </c>
      <c r="E11" s="69">
        <v>1.7999999999999999E-2</v>
      </c>
      <c r="F11" s="69"/>
      <c r="G11" s="69">
        <v>2.5999999999999999E-2</v>
      </c>
      <c r="H11" s="69">
        <v>-1.7999999999999999E-2</v>
      </c>
      <c r="I11" s="69">
        <v>-2.3E-2</v>
      </c>
      <c r="J11" s="69">
        <v>-1.0999999999999999E-2</v>
      </c>
      <c r="K11" s="69"/>
      <c r="L11" s="69">
        <v>-0.04</v>
      </c>
      <c r="M11"/>
      <c r="N11"/>
      <c r="O11"/>
      <c r="P11"/>
      <c r="Q11"/>
      <c r="R11"/>
      <c r="S11"/>
      <c r="T11"/>
      <c r="U11"/>
      <c r="V11"/>
      <c r="W11"/>
      <c r="X11"/>
    </row>
    <row r="12" spans="1:25" x14ac:dyDescent="0.2">
      <c r="B12" s="13" t="s">
        <v>150</v>
      </c>
      <c r="C12" s="69">
        <v>3.3000000000000002E-2</v>
      </c>
      <c r="D12" s="69">
        <v>0.04</v>
      </c>
      <c r="E12" s="69">
        <v>4.5999999999999999E-2</v>
      </c>
      <c r="F12" s="69"/>
      <c r="G12" s="69">
        <v>6.8000000000000005E-2</v>
      </c>
      <c r="H12" s="69">
        <v>5.8999999999999997E-2</v>
      </c>
      <c r="I12" s="69">
        <v>5.2999999999999999E-2</v>
      </c>
      <c r="J12" s="69">
        <v>5.5E-2</v>
      </c>
      <c r="K12" s="69"/>
      <c r="L12" s="69">
        <v>6.9000000000000006E-2</v>
      </c>
      <c r="M12"/>
      <c r="N12"/>
      <c r="O12"/>
      <c r="P12"/>
      <c r="Q12"/>
      <c r="R12"/>
      <c r="S12"/>
      <c r="T12"/>
      <c r="U12"/>
      <c r="V12"/>
      <c r="W12"/>
      <c r="X12"/>
    </row>
    <row r="13" spans="1:25" ht="18" x14ac:dyDescent="0.2">
      <c r="B13" s="13" t="s">
        <v>64</v>
      </c>
      <c r="C13" s="69">
        <v>2.1000000000000001E-2</v>
      </c>
      <c r="D13" s="69">
        <v>1.9E-2</v>
      </c>
      <c r="E13" s="69">
        <v>3.2000000000000001E-2</v>
      </c>
      <c r="F13" s="69"/>
      <c r="G13" s="69">
        <v>2.7E-2</v>
      </c>
      <c r="H13" s="69">
        <v>-0.02</v>
      </c>
      <c r="I13" s="69">
        <v>-2.1000000000000001E-2</v>
      </c>
      <c r="J13" s="69">
        <v>-2.1000000000000001E-2</v>
      </c>
      <c r="K13" s="69"/>
      <c r="L13" s="69">
        <v>-4.3999999999999997E-2</v>
      </c>
      <c r="M13"/>
      <c r="N13"/>
      <c r="O13"/>
      <c r="P13"/>
      <c r="Q13"/>
      <c r="R13"/>
      <c r="S13"/>
      <c r="T13"/>
      <c r="U13"/>
      <c r="V13"/>
      <c r="W13"/>
      <c r="X13"/>
    </row>
    <row r="14" spans="1:25" x14ac:dyDescent="0.2">
      <c r="B14" s="13" t="s">
        <v>180</v>
      </c>
      <c r="C14" s="69">
        <v>7.0000000000000001E-3</v>
      </c>
      <c r="D14" s="69">
        <v>3.9E-2</v>
      </c>
      <c r="E14" s="69">
        <v>1.7000000000000001E-2</v>
      </c>
      <c r="F14" s="69"/>
      <c r="G14" s="69">
        <v>-1.2999999999999999E-2</v>
      </c>
      <c r="H14" s="69">
        <v>-8.0000000000000002E-3</v>
      </c>
      <c r="I14" s="69">
        <v>-1.6E-2</v>
      </c>
      <c r="J14" s="69">
        <v>8.0000000000000002E-3</v>
      </c>
      <c r="K14" s="69"/>
      <c r="L14" s="69">
        <v>4.0000000000000001E-3</v>
      </c>
      <c r="M14"/>
      <c r="N14"/>
      <c r="O14"/>
      <c r="P14"/>
      <c r="Q14"/>
      <c r="R14"/>
      <c r="S14"/>
      <c r="T14"/>
      <c r="U14"/>
      <c r="V14"/>
      <c r="W14"/>
    </row>
    <row r="15" spans="1:25" x14ac:dyDescent="0.2">
      <c r="B15" s="13" t="s">
        <v>181</v>
      </c>
      <c r="C15" s="69">
        <v>0.24399999999999999</v>
      </c>
      <c r="D15" s="69">
        <v>0.13300000000000001</v>
      </c>
      <c r="E15" s="69">
        <v>0.10199999999999999</v>
      </c>
      <c r="F15" s="69"/>
      <c r="G15" s="69">
        <v>0.19700000000000001</v>
      </c>
      <c r="H15" s="69">
        <v>0.14499999999999999</v>
      </c>
      <c r="I15" s="69">
        <v>0.11600000000000001</v>
      </c>
      <c r="J15" s="69">
        <v>0.10100000000000001</v>
      </c>
      <c r="K15" s="69"/>
      <c r="L15" s="69">
        <v>8.3000000000000004E-2</v>
      </c>
      <c r="M15"/>
      <c r="N15"/>
      <c r="O15"/>
      <c r="P15"/>
      <c r="Q15"/>
      <c r="R15"/>
      <c r="S15"/>
      <c r="T15"/>
      <c r="U15"/>
      <c r="V15"/>
      <c r="W15"/>
    </row>
    <row r="16" spans="1:25" x14ac:dyDescent="0.2">
      <c r="B16" s="13" t="s">
        <v>82</v>
      </c>
      <c r="C16" s="69">
        <v>0</v>
      </c>
      <c r="D16" s="69">
        <v>-3.9E-2</v>
      </c>
      <c r="E16" s="69">
        <v>4.2000000000000003E-2</v>
      </c>
      <c r="F16" s="69"/>
      <c r="G16" s="69">
        <v>1.6E-2</v>
      </c>
      <c r="H16" s="69">
        <v>9.4E-2</v>
      </c>
      <c r="I16" s="69">
        <v>-2.1000000000000001E-2</v>
      </c>
      <c r="J16" s="69">
        <v>7.0000000000000001E-3</v>
      </c>
      <c r="K16" s="69"/>
      <c r="L16" s="69">
        <v>4.5999999999999999E-2</v>
      </c>
      <c r="M16"/>
      <c r="N16"/>
      <c r="O16"/>
      <c r="P16"/>
      <c r="Q16"/>
      <c r="R16"/>
      <c r="S16"/>
      <c r="T16"/>
      <c r="U16"/>
      <c r="V16"/>
      <c r="W16"/>
    </row>
    <row r="17" spans="2:23" x14ac:dyDescent="0.2">
      <c r="B17" s="13" t="s">
        <v>83</v>
      </c>
      <c r="C17" s="69">
        <v>2.1999999999999999E-2</v>
      </c>
      <c r="D17" s="69">
        <v>4.7E-2</v>
      </c>
      <c r="E17" s="69">
        <v>8.5999999999999993E-2</v>
      </c>
      <c r="F17" s="69"/>
      <c r="G17" s="69">
        <v>5.7000000000000002E-2</v>
      </c>
      <c r="H17" s="69">
        <v>2.5000000000000001E-2</v>
      </c>
      <c r="I17" s="69">
        <v>2.9000000000000001E-2</v>
      </c>
      <c r="J17" s="69">
        <v>2.9000000000000001E-2</v>
      </c>
      <c r="K17" s="69"/>
      <c r="L17" s="69">
        <v>0.01</v>
      </c>
      <c r="M17"/>
      <c r="N17"/>
      <c r="O17"/>
      <c r="P17"/>
      <c r="Q17"/>
      <c r="R17"/>
      <c r="S17"/>
      <c r="T17"/>
      <c r="U17"/>
      <c r="V17"/>
      <c r="W17"/>
    </row>
    <row r="18" spans="2:23" x14ac:dyDescent="0.2">
      <c r="B18" s="13" t="s">
        <v>183</v>
      </c>
      <c r="C18" s="69">
        <v>1.0999999999999999E-2</v>
      </c>
      <c r="D18" s="69">
        <v>3.7999999999999999E-2</v>
      </c>
      <c r="E18" s="69">
        <v>0.03</v>
      </c>
      <c r="F18" s="69"/>
      <c r="G18" s="69">
        <v>4.1000000000000002E-2</v>
      </c>
      <c r="H18" s="69">
        <v>2.8000000000000001E-2</v>
      </c>
      <c r="I18" s="69">
        <v>2.9000000000000001E-2</v>
      </c>
      <c r="J18" s="69">
        <v>0.02</v>
      </c>
      <c r="K18" s="69"/>
      <c r="L18" s="69">
        <v>2.8000000000000001E-2</v>
      </c>
      <c r="M18"/>
      <c r="N18"/>
      <c r="O18"/>
      <c r="P18"/>
      <c r="Q18"/>
      <c r="R18"/>
      <c r="S18"/>
      <c r="T18"/>
      <c r="U18"/>
      <c r="V18"/>
      <c r="W18"/>
    </row>
    <row r="19" spans="2:23" x14ac:dyDescent="0.2">
      <c r="B19" s="13" t="s">
        <v>184</v>
      </c>
      <c r="C19" s="69">
        <v>2E-3</v>
      </c>
      <c r="D19" s="69">
        <v>2.7E-2</v>
      </c>
      <c r="E19" s="69">
        <v>7.8E-2</v>
      </c>
      <c r="F19" s="69"/>
      <c r="G19" s="69">
        <v>0.09</v>
      </c>
      <c r="H19" s="69">
        <v>3.2000000000000001E-2</v>
      </c>
      <c r="I19" s="69">
        <v>2.8000000000000001E-2</v>
      </c>
      <c r="J19" s="69">
        <v>0.02</v>
      </c>
      <c r="K19" s="69"/>
      <c r="L19" s="69">
        <v>0</v>
      </c>
      <c r="M19"/>
      <c r="N19"/>
      <c r="O19"/>
      <c r="P19"/>
      <c r="Q19"/>
      <c r="R19"/>
      <c r="S19"/>
      <c r="T19"/>
      <c r="U19"/>
      <c r="V19"/>
      <c r="W19"/>
    </row>
    <row r="20" spans="2:23" x14ac:dyDescent="0.2">
      <c r="B20" s="13" t="s">
        <v>57</v>
      </c>
      <c r="C20" s="69">
        <v>5.0999999999999997E-2</v>
      </c>
      <c r="D20" s="69">
        <v>0.03</v>
      </c>
      <c r="E20" s="69">
        <v>1.2E-2</v>
      </c>
      <c r="F20" s="69"/>
      <c r="G20" s="69">
        <v>1.2999999999999999E-2</v>
      </c>
      <c r="H20" s="69">
        <v>-0.01</v>
      </c>
      <c r="I20" s="69">
        <v>-5.0000000000000001E-3</v>
      </c>
      <c r="J20" s="69">
        <v>-8.9999999999999993E-3</v>
      </c>
      <c r="K20" s="69"/>
      <c r="L20" s="69">
        <v>-2.5000000000000001E-2</v>
      </c>
      <c r="M20"/>
      <c r="N20"/>
      <c r="O20"/>
      <c r="P20"/>
      <c r="Q20"/>
      <c r="R20"/>
      <c r="S20"/>
      <c r="T20"/>
      <c r="U20"/>
      <c r="V20"/>
      <c r="W20"/>
    </row>
    <row r="21" spans="2:23" x14ac:dyDescent="0.2">
      <c r="B21" s="13" t="s">
        <v>84</v>
      </c>
      <c r="C21" s="69">
        <v>4.5999999999999999E-2</v>
      </c>
      <c r="D21" s="69">
        <v>0.05</v>
      </c>
      <c r="E21" s="69">
        <v>2.8000000000000001E-2</v>
      </c>
      <c r="F21" s="69"/>
      <c r="G21" s="69">
        <v>3.6999999999999998E-2</v>
      </c>
      <c r="H21" s="69">
        <v>-4.0000000000000001E-3</v>
      </c>
      <c r="I21" s="69">
        <v>-3.0000000000000001E-3</v>
      </c>
      <c r="J21" s="69">
        <v>1.4999999999999999E-2</v>
      </c>
      <c r="K21" s="69"/>
      <c r="L21" s="69">
        <v>-0.01</v>
      </c>
      <c r="M21"/>
      <c r="N21"/>
      <c r="O21"/>
      <c r="P21"/>
      <c r="Q21"/>
      <c r="R21"/>
      <c r="S21"/>
      <c r="T21"/>
      <c r="U21"/>
      <c r="V21"/>
      <c r="W21"/>
    </row>
    <row r="22" spans="2:23" x14ac:dyDescent="0.2">
      <c r="B22" s="13" t="s">
        <v>58</v>
      </c>
      <c r="C22" s="69">
        <v>4.1000000000000002E-2</v>
      </c>
      <c r="D22" s="69">
        <v>7.4999999999999997E-2</v>
      </c>
      <c r="E22" s="69">
        <v>3.7999999999999999E-2</v>
      </c>
      <c r="F22" s="69"/>
      <c r="G22" s="69">
        <v>4.8000000000000001E-2</v>
      </c>
      <c r="H22" s="69">
        <v>3.3000000000000002E-2</v>
      </c>
      <c r="I22" s="69">
        <v>8.0000000000000002E-3</v>
      </c>
      <c r="J22" s="69">
        <v>2E-3</v>
      </c>
      <c r="K22" s="69"/>
      <c r="L22" s="69">
        <v>-5.0000000000000001E-3</v>
      </c>
      <c r="M22"/>
      <c r="N22"/>
      <c r="O22"/>
      <c r="P22"/>
      <c r="Q22"/>
      <c r="R22"/>
      <c r="S22"/>
      <c r="T22"/>
      <c r="U22"/>
      <c r="V22"/>
      <c r="W22"/>
    </row>
    <row r="23" spans="2:23" x14ac:dyDescent="0.2">
      <c r="B23" s="13" t="s">
        <v>59</v>
      </c>
      <c r="C23" s="69">
        <v>1.4E-2</v>
      </c>
      <c r="D23" s="69">
        <v>0.11600000000000001</v>
      </c>
      <c r="E23" s="69">
        <v>0.104</v>
      </c>
      <c r="F23" s="69"/>
      <c r="G23" s="69">
        <v>6.8000000000000005E-2</v>
      </c>
      <c r="H23" s="69">
        <v>0.06</v>
      </c>
      <c r="I23" s="69">
        <v>4.2999999999999997E-2</v>
      </c>
      <c r="J23" s="69">
        <v>7.3999999999999996E-2</v>
      </c>
      <c r="K23" s="69"/>
      <c r="L23" s="69">
        <v>1.9E-2</v>
      </c>
      <c r="M23"/>
      <c r="N23"/>
      <c r="O23"/>
      <c r="P23"/>
      <c r="Q23"/>
      <c r="R23"/>
      <c r="S23"/>
      <c r="T23"/>
      <c r="U23"/>
      <c r="V23"/>
      <c r="W23"/>
    </row>
    <row r="24" spans="2:23" x14ac:dyDescent="0.2">
      <c r="B24" s="13" t="s">
        <v>60</v>
      </c>
      <c r="C24" s="69">
        <v>1.6E-2</v>
      </c>
      <c r="D24" s="69">
        <v>7.0000000000000007E-2</v>
      </c>
      <c r="E24" s="69">
        <v>5.3999999999999999E-2</v>
      </c>
      <c r="F24" s="69"/>
      <c r="G24" s="69">
        <v>5.5E-2</v>
      </c>
      <c r="H24" s="69">
        <v>4.2999999999999997E-2</v>
      </c>
      <c r="I24" s="69">
        <v>0.04</v>
      </c>
      <c r="J24" s="69">
        <v>3.4000000000000002E-2</v>
      </c>
      <c r="K24" s="69"/>
      <c r="L24" s="69">
        <v>0.02</v>
      </c>
      <c r="M24"/>
      <c r="N24"/>
      <c r="O24"/>
      <c r="P24"/>
      <c r="Q24"/>
      <c r="R24"/>
      <c r="S24"/>
      <c r="T24"/>
      <c r="U24"/>
      <c r="V24"/>
      <c r="W24"/>
    </row>
    <row r="25" spans="2:23" x14ac:dyDescent="0.2">
      <c r="B25" s="13" t="s">
        <v>61</v>
      </c>
      <c r="C25" s="69">
        <v>3.5000000000000003E-2</v>
      </c>
      <c r="D25" s="69">
        <v>7.5999999999999998E-2</v>
      </c>
      <c r="E25" s="69">
        <v>5.6000000000000001E-2</v>
      </c>
      <c r="F25" s="69"/>
      <c r="G25" s="69">
        <v>6.4000000000000001E-2</v>
      </c>
      <c r="H25" s="69">
        <v>1.2E-2</v>
      </c>
      <c r="I25" s="69">
        <v>2.3E-2</v>
      </c>
      <c r="J25" s="69">
        <v>3.3000000000000002E-2</v>
      </c>
      <c r="K25" s="69"/>
      <c r="L25" s="69">
        <v>8.9999999999999993E-3</v>
      </c>
      <c r="M25"/>
      <c r="N25"/>
      <c r="O25"/>
      <c r="P25"/>
      <c r="Q25"/>
      <c r="R25"/>
      <c r="S25"/>
      <c r="T25"/>
      <c r="U25"/>
      <c r="V25"/>
      <c r="W25"/>
    </row>
    <row r="26" spans="2:23" x14ac:dyDescent="0.2">
      <c r="B26" s="13"/>
      <c r="C26" s="45"/>
      <c r="D26" s="45"/>
      <c r="E26" s="45"/>
      <c r="F26" s="45"/>
      <c r="G26" s="69"/>
      <c r="H26" s="45"/>
      <c r="I26" s="45"/>
      <c r="J26" s="45"/>
      <c r="K26" s="45"/>
      <c r="L26" s="45"/>
      <c r="M26" s="45"/>
      <c r="N26" s="45"/>
      <c r="O26" s="43"/>
      <c r="P26" s="13"/>
      <c r="Q26" s="13"/>
      <c r="R26" s="13"/>
      <c r="S26" s="13"/>
      <c r="T26" s="13"/>
      <c r="V26" s="2"/>
    </row>
    <row r="27" spans="2:23" x14ac:dyDescent="0.2">
      <c r="B27" s="13"/>
      <c r="C27" s="45"/>
      <c r="D27" s="45"/>
      <c r="E27" s="45"/>
      <c r="F27" s="45"/>
      <c r="G27" s="69"/>
      <c r="H27" s="45"/>
      <c r="I27" s="45"/>
      <c r="J27" s="45"/>
      <c r="K27" s="45"/>
      <c r="L27" s="45"/>
      <c r="M27" s="45"/>
      <c r="N27" s="45"/>
      <c r="O27" s="43"/>
      <c r="P27" s="13"/>
      <c r="Q27" s="13"/>
      <c r="R27" s="13"/>
      <c r="S27" s="13"/>
      <c r="T27" s="13"/>
      <c r="V27" s="2"/>
    </row>
    <row r="28" spans="2:23" x14ac:dyDescent="0.2">
      <c r="B28" s="37" t="s">
        <v>146</v>
      </c>
      <c r="O28" s="13"/>
      <c r="P28" s="13"/>
      <c r="Q28"/>
      <c r="R28"/>
      <c r="S28" s="13"/>
      <c r="T28" s="13"/>
      <c r="U28" s="13"/>
      <c r="V28" s="2"/>
    </row>
    <row r="29" spans="2:23" x14ac:dyDescent="0.2">
      <c r="B29" s="48" t="s">
        <v>81</v>
      </c>
      <c r="O29" s="13"/>
      <c r="P29" s="13"/>
      <c r="Q29"/>
      <c r="R29"/>
      <c r="S29" s="13"/>
      <c r="T29" s="13"/>
      <c r="U29" s="13"/>
      <c r="V29" s="2"/>
    </row>
    <row r="30" spans="2:23" x14ac:dyDescent="0.2">
      <c r="B30" s="48"/>
      <c r="C30" s="45"/>
      <c r="D30" s="45"/>
      <c r="E30" s="45"/>
      <c r="F30" s="45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2:23" x14ac:dyDescent="0.2">
      <c r="B31" s="36" t="s">
        <v>93</v>
      </c>
      <c r="C31" s="45"/>
      <c r="D31" s="45"/>
      <c r="E31" s="45"/>
      <c r="F31" s="45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2:23" x14ac:dyDescent="0.2">
      <c r="C32" s="45"/>
      <c r="D32" s="45"/>
      <c r="E32" s="45"/>
      <c r="F32" s="45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7:23" x14ac:dyDescent="0.2"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W33" s="39"/>
    </row>
    <row r="34" spans="7:23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7:23" x14ac:dyDescent="0.2"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7:23" x14ac:dyDescent="0.2"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7:23" x14ac:dyDescent="0.2"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7:23" x14ac:dyDescent="0.2"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7:23" x14ac:dyDescent="0.2"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7:23" x14ac:dyDescent="0.2"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7:23" x14ac:dyDescent="0.2"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7:23" x14ac:dyDescent="0.2"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7:23" x14ac:dyDescent="0.2"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7:23" x14ac:dyDescent="0.2"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7:23" x14ac:dyDescent="0.2"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7:23" x14ac:dyDescent="0.2"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7:23" x14ac:dyDescent="0.2"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7:23" x14ac:dyDescent="0.2"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7:23" x14ac:dyDescent="0.2"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7:23" x14ac:dyDescent="0.2"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W50" s="39"/>
    </row>
    <row r="51" spans="7:23" x14ac:dyDescent="0.2"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W51" s="39"/>
    </row>
    <row r="52" spans="7:23" x14ac:dyDescent="0.2"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7:23" x14ac:dyDescent="0.2"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7:23" x14ac:dyDescent="0.2"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7:23" x14ac:dyDescent="0.2"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7:23" x14ac:dyDescent="0.2"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7:23" x14ac:dyDescent="0.2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7:23" x14ac:dyDescent="0.2"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7:23" x14ac:dyDescent="0.2"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7:23" x14ac:dyDescent="0.2"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7:23" x14ac:dyDescent="0.2"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W61" s="39"/>
    </row>
    <row r="62" spans="7:23" x14ac:dyDescent="0.2"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7:23" x14ac:dyDescent="0.2"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W63" s="39"/>
    </row>
    <row r="64" spans="7:23" x14ac:dyDescent="0.2"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7:23" x14ac:dyDescent="0.2"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7:23" x14ac:dyDescent="0.2"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7:23" x14ac:dyDescent="0.2"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7:23" x14ac:dyDescent="0.2"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7:23" x14ac:dyDescent="0.2"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7:23" x14ac:dyDescent="0.2"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W70" s="39"/>
    </row>
    <row r="71" spans="7:23" x14ac:dyDescent="0.2"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W71" s="39"/>
    </row>
    <row r="72" spans="7:23" x14ac:dyDescent="0.2"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7:23" x14ac:dyDescent="0.2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7:23" x14ac:dyDescent="0.2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W74" s="39"/>
    </row>
    <row r="75" spans="7:23" x14ac:dyDescent="0.2"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7:23" x14ac:dyDescent="0.2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7:23" x14ac:dyDescent="0.2"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W77" s="39"/>
    </row>
    <row r="78" spans="7:23" x14ac:dyDescent="0.2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7:23" x14ac:dyDescent="0.2"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</sheetData>
  <phoneticPr fontId="4"/>
  <pageMargins left="0.75" right="0.75" top="1" bottom="1" header="0.5" footer="0.5"/>
  <pageSetup scale="35" orientation="landscape" horizontalDpi="4294967292" verticalDpi="429496729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65"/>
  <sheetViews>
    <sheetView zoomScaleNormal="100" workbookViewId="0"/>
  </sheetViews>
  <sheetFormatPr baseColWidth="10" defaultColWidth="11" defaultRowHeight="16" x14ac:dyDescent="0.2"/>
  <cols>
    <col min="1" max="1" width="7" style="2" customWidth="1"/>
    <col min="2" max="2" width="28.3984375" style="2" customWidth="1"/>
    <col min="3" max="3" width="11.59765625" style="2" customWidth="1"/>
    <col min="4" max="4" width="8.19921875" style="2" customWidth="1"/>
    <col min="5" max="5" width="11.3984375" style="2" customWidth="1"/>
    <col min="6" max="6" width="9.19921875" style="2" customWidth="1"/>
    <col min="7" max="7" width="2.19921875" style="2" customWidth="1"/>
    <col min="8" max="8" width="11.3984375" style="2" customWidth="1"/>
    <col min="9" max="9" width="7.19921875" style="2" customWidth="1"/>
    <col min="10" max="10" width="2.19921875" style="2" customWidth="1"/>
    <col min="11" max="11" width="11.3984375" style="2" customWidth="1"/>
    <col min="12" max="12" width="7.19921875" style="2" customWidth="1"/>
    <col min="13" max="14" width="11.3984375" style="2" customWidth="1"/>
    <col min="15" max="15" width="1.3984375" style="2" customWidth="1"/>
    <col min="16" max="16" width="11.3984375" style="2" customWidth="1"/>
    <col min="17" max="17" width="11.59765625" style="2" customWidth="1"/>
    <col min="18" max="18" width="13.19921875" style="2" customWidth="1"/>
    <col min="19" max="19" width="12.3984375" style="2" customWidth="1"/>
    <col min="20" max="20" width="15.59765625" style="2" customWidth="1"/>
    <col min="21" max="22" width="10.796875" style="2" customWidth="1"/>
    <col min="23" max="23" width="12" style="2" customWidth="1"/>
    <col min="24" max="24" width="12.59765625" style="2" customWidth="1"/>
    <col min="25" max="25" width="13.3984375" style="2" customWidth="1"/>
    <col min="26" max="26" width="13.3984375" style="13" customWidth="1"/>
    <col min="27" max="27" width="8.3984375" style="2" customWidth="1"/>
    <col min="28" max="16384" width="11" style="2"/>
  </cols>
  <sheetData>
    <row r="1" spans="1:29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x14ac:dyDescent="0.2">
      <c r="B2" s="25" t="s">
        <v>115</v>
      </c>
      <c r="C2" s="25"/>
      <c r="D2" s="25"/>
      <c r="E2" s="25"/>
      <c r="F2" s="25"/>
      <c r="G2" s="25"/>
      <c r="H2" s="25"/>
      <c r="I2" s="25"/>
      <c r="J2" s="25"/>
      <c r="K2" s="26"/>
      <c r="L2" s="26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x14ac:dyDescent="0.2">
      <c r="B3" s="27" t="s">
        <v>128</v>
      </c>
      <c r="C3" s="27"/>
      <c r="D3" s="27"/>
      <c r="E3" s="27"/>
      <c r="F3" s="27"/>
      <c r="G3" s="27"/>
      <c r="H3" s="27"/>
      <c r="I3" s="27"/>
      <c r="J3" s="27"/>
      <c r="K3" s="26"/>
      <c r="L3" s="26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x14ac:dyDescent="0.2">
      <c r="B4" s="26" t="s">
        <v>157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x14ac:dyDescent="0.2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x14ac:dyDescent="0.2">
      <c r="B6" s="26"/>
      <c r="C6" s="26"/>
      <c r="D6" s="26"/>
      <c r="E6" s="26"/>
      <c r="F6" s="26"/>
      <c r="G6" s="26"/>
      <c r="H6" s="26"/>
      <c r="I6" s="26"/>
      <c r="J6" s="26"/>
      <c r="K6" s="98"/>
      <c r="L6" s="2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x14ac:dyDescent="0.2">
      <c r="B7" s="3"/>
      <c r="C7" s="90" t="s">
        <v>96</v>
      </c>
      <c r="D7" s="90" t="s">
        <v>7</v>
      </c>
      <c r="E7" s="38" t="s">
        <v>164</v>
      </c>
      <c r="F7" s="38"/>
      <c r="G7"/>
      <c r="H7" s="38" t="s">
        <v>165</v>
      </c>
      <c r="I7" s="38"/>
      <c r="J7"/>
      <c r="K7" s="38" t="s">
        <v>229</v>
      </c>
      <c r="L7" s="38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x14ac:dyDescent="0.2">
      <c r="B8" s="86" t="s">
        <v>94</v>
      </c>
      <c r="C8" s="86" t="s">
        <v>97</v>
      </c>
      <c r="D8" s="86" t="s">
        <v>98</v>
      </c>
      <c r="E8" s="86" t="s">
        <v>114</v>
      </c>
      <c r="F8" s="86" t="s">
        <v>126</v>
      </c>
      <c r="G8" s="86"/>
      <c r="H8" s="86" t="s">
        <v>114</v>
      </c>
      <c r="I8" s="86" t="s">
        <v>126</v>
      </c>
      <c r="J8" s="86"/>
      <c r="K8" s="86" t="s">
        <v>114</v>
      </c>
      <c r="L8" s="86" t="s">
        <v>126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ht="5" customHeight="1" x14ac:dyDescent="0.2">
      <c r="B9" s="13"/>
      <c r="C9" s="13"/>
      <c r="D9" s="13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x14ac:dyDescent="0.2">
      <c r="B10" s="13" t="s">
        <v>95</v>
      </c>
      <c r="C10" s="91">
        <v>39181</v>
      </c>
      <c r="D10" s="8">
        <v>40</v>
      </c>
      <c r="E10" s="93">
        <v>652.88</v>
      </c>
      <c r="F10" s="96">
        <v>1.33</v>
      </c>
      <c r="G10" s="96"/>
      <c r="H10" s="92" t="s">
        <v>129</v>
      </c>
      <c r="I10" s="92" t="s">
        <v>129</v>
      </c>
      <c r="J10" s="92"/>
      <c r="K10" s="92" t="s">
        <v>129</v>
      </c>
      <c r="L10" s="92" t="s">
        <v>129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9" x14ac:dyDescent="0.2">
      <c r="B11" s="13" t="s">
        <v>99</v>
      </c>
      <c r="C11" s="91">
        <v>39184</v>
      </c>
      <c r="D11" s="94">
        <v>37</v>
      </c>
      <c r="E11" s="95">
        <v>647.5</v>
      </c>
      <c r="F11" s="97">
        <v>1.29</v>
      </c>
      <c r="G11" s="97"/>
      <c r="H11" s="95">
        <v>755.1</v>
      </c>
      <c r="I11" s="97">
        <v>1.57</v>
      </c>
      <c r="J11" s="97"/>
      <c r="K11" s="92" t="s">
        <v>129</v>
      </c>
      <c r="L11" s="92" t="s">
        <v>129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9" x14ac:dyDescent="0.2">
      <c r="B12" s="13" t="s">
        <v>100</v>
      </c>
      <c r="C12" s="91">
        <v>39213</v>
      </c>
      <c r="D12" s="42" t="s">
        <v>129</v>
      </c>
      <c r="E12" s="92" t="s">
        <v>129</v>
      </c>
      <c r="F12" s="97">
        <v>1.28</v>
      </c>
      <c r="G12" s="97"/>
      <c r="H12" s="92" t="s">
        <v>129</v>
      </c>
      <c r="I12" s="97">
        <v>1.55</v>
      </c>
      <c r="J12" s="97"/>
      <c r="K12" s="92" t="s">
        <v>129</v>
      </c>
      <c r="L12" s="92" t="s">
        <v>129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9" x14ac:dyDescent="0.2">
      <c r="B13" s="13" t="s">
        <v>228</v>
      </c>
      <c r="C13" s="91">
        <v>39213</v>
      </c>
      <c r="D13" s="94">
        <v>37</v>
      </c>
      <c r="E13" s="95">
        <v>650.70000000000005</v>
      </c>
      <c r="F13" s="97">
        <v>1.31</v>
      </c>
      <c r="G13" s="97"/>
      <c r="H13" s="95">
        <v>753.1</v>
      </c>
      <c r="I13" s="97">
        <v>1.59</v>
      </c>
      <c r="J13" s="97"/>
      <c r="K13" s="95">
        <v>878.2</v>
      </c>
      <c r="L13" s="97">
        <v>1.9</v>
      </c>
      <c r="M13" s="69"/>
      <c r="N13" s="69"/>
      <c r="O13" s="69"/>
      <c r="P13" s="69"/>
      <c r="Q13"/>
      <c r="R13"/>
      <c r="S13"/>
      <c r="T13"/>
      <c r="U13"/>
      <c r="V13"/>
      <c r="W13"/>
      <c r="X13"/>
      <c r="Y13"/>
      <c r="Z13"/>
      <c r="AA13"/>
    </row>
    <row r="14" spans="1:29" x14ac:dyDescent="0.2">
      <c r="B14" s="13" t="s">
        <v>230</v>
      </c>
      <c r="C14" s="91">
        <v>39213</v>
      </c>
      <c r="D14" s="42" t="s">
        <v>129</v>
      </c>
      <c r="E14" s="95">
        <v>644.21500000000003</v>
      </c>
      <c r="F14" s="97">
        <v>1.33</v>
      </c>
      <c r="G14" s="97"/>
      <c r="H14" s="95">
        <v>742.08699999999999</v>
      </c>
      <c r="I14" s="97">
        <v>1.58</v>
      </c>
      <c r="J14" s="97"/>
      <c r="K14" s="92" t="s">
        <v>129</v>
      </c>
      <c r="L14" s="92" t="s">
        <v>129</v>
      </c>
      <c r="M14" s="69"/>
      <c r="N14" s="69"/>
      <c r="O14" s="69"/>
      <c r="P14" s="69"/>
      <c r="Q14"/>
      <c r="R14"/>
      <c r="S14"/>
      <c r="T14"/>
      <c r="U14"/>
      <c r="V14"/>
      <c r="W14"/>
      <c r="X14"/>
      <c r="Y14"/>
      <c r="Z14"/>
      <c r="AA14"/>
    </row>
    <row r="15" spans="1:29" x14ac:dyDescent="0.2">
      <c r="B15" s="13" t="s">
        <v>231</v>
      </c>
      <c r="C15" s="91">
        <v>39213</v>
      </c>
      <c r="D15" s="94">
        <v>39</v>
      </c>
      <c r="E15" s="95">
        <v>647.5</v>
      </c>
      <c r="F15" s="97">
        <v>1.34</v>
      </c>
      <c r="G15" s="97"/>
      <c r="H15" s="95">
        <v>754.3</v>
      </c>
      <c r="I15" s="97">
        <v>1.6919999999999999</v>
      </c>
      <c r="J15" s="97"/>
      <c r="K15" s="92" t="s">
        <v>129</v>
      </c>
      <c r="L15" s="92" t="s">
        <v>129</v>
      </c>
      <c r="M15" s="69"/>
      <c r="N15" s="69"/>
      <c r="O15" s="69"/>
      <c r="P15" s="69"/>
      <c r="Q15"/>
      <c r="R15"/>
      <c r="S15"/>
      <c r="T15"/>
      <c r="U15"/>
      <c r="V15"/>
      <c r="W15"/>
      <c r="X15"/>
      <c r="Y15"/>
      <c r="Z15"/>
      <c r="AA15"/>
    </row>
    <row r="16" spans="1:29" x14ac:dyDescent="0.2">
      <c r="B16" s="48"/>
      <c r="C16" s="48"/>
      <c r="D16" s="48"/>
      <c r="E16" s="45"/>
      <c r="F16" s="45"/>
      <c r="G16" s="45"/>
      <c r="H16" s="45"/>
      <c r="I16" s="45"/>
      <c r="J16" s="45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2:27" x14ac:dyDescent="0.2">
      <c r="B17" s="36" t="s">
        <v>232</v>
      </c>
      <c r="C17" s="36"/>
      <c r="D17" s="36"/>
      <c r="E17" s="45"/>
      <c r="F17" s="45"/>
      <c r="G17" s="45"/>
      <c r="H17" s="45"/>
      <c r="I17" s="45"/>
      <c r="J17" s="45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2:27" x14ac:dyDescent="0.2">
      <c r="E18" s="45"/>
      <c r="F18" s="45"/>
      <c r="G18" s="45"/>
      <c r="H18" s="45"/>
      <c r="I18" s="45"/>
      <c r="J18" s="45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2:27" x14ac:dyDescent="0.2"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AA19" s="39"/>
    </row>
    <row r="20" spans="2:27" x14ac:dyDescent="0.2"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2:27" x14ac:dyDescent="0.2"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2:27" x14ac:dyDescent="0.2"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2:27" x14ac:dyDescent="0.2"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2:27" x14ac:dyDescent="0.2"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2:27" x14ac:dyDescent="0.2"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2:27" x14ac:dyDescent="0.2"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2:27" x14ac:dyDescent="0.2"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2:27" x14ac:dyDescent="0.2"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2:27" x14ac:dyDescent="0.2"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2:27" x14ac:dyDescent="0.2"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2:27" x14ac:dyDescent="0.2"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2:27" x14ac:dyDescent="0.2"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1:27" x14ac:dyDescent="0.2"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1:27" x14ac:dyDescent="0.2"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1:27" x14ac:dyDescent="0.2"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1:27" x14ac:dyDescent="0.2"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AA36" s="39"/>
    </row>
    <row r="37" spans="11:27" x14ac:dyDescent="0.2"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AA37" s="39"/>
    </row>
    <row r="38" spans="11:27" x14ac:dyDescent="0.2"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1:27" x14ac:dyDescent="0.2"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1:27" x14ac:dyDescent="0.2"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1:27" x14ac:dyDescent="0.2"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1:27" x14ac:dyDescent="0.2"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1:27" x14ac:dyDescent="0.2"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1:27" x14ac:dyDescent="0.2"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1:27" x14ac:dyDescent="0.2"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1:27" x14ac:dyDescent="0.2"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1:27" x14ac:dyDescent="0.2"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AA47" s="39"/>
    </row>
    <row r="48" spans="11:27" x14ac:dyDescent="0.2"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1:27" x14ac:dyDescent="0.2"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AA49" s="39"/>
    </row>
    <row r="50" spans="11:27" x14ac:dyDescent="0.2"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1:27" x14ac:dyDescent="0.2"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1:27" x14ac:dyDescent="0.2"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1:27" x14ac:dyDescent="0.2"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1:27" x14ac:dyDescent="0.2"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1:27" x14ac:dyDescent="0.2"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1:27" x14ac:dyDescent="0.2"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AA56" s="39"/>
    </row>
    <row r="57" spans="11:27" x14ac:dyDescent="0.2"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AA57" s="39"/>
    </row>
    <row r="58" spans="11:27" x14ac:dyDescent="0.2"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1:27" x14ac:dyDescent="0.2"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1:27" x14ac:dyDescent="0.2"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AA60" s="39"/>
    </row>
    <row r="61" spans="11:27" x14ac:dyDescent="0.2"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1:27" x14ac:dyDescent="0.2"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1:27" x14ac:dyDescent="0.2"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AA63" s="39"/>
    </row>
    <row r="64" spans="11:27" x14ac:dyDescent="0.2"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1:25" x14ac:dyDescent="0.2"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</sheetData>
  <phoneticPr fontId="4"/>
  <pageMargins left="0.75" right="0.75" top="1" bottom="1" header="0.5" footer="0.5"/>
  <pageSetup scale="56" orientation="landscape" horizontalDpi="4294967292" verticalDpi="429496729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505"/>
  <sheetViews>
    <sheetView zoomScaleNormal="100" workbookViewId="0"/>
  </sheetViews>
  <sheetFormatPr baseColWidth="10" defaultColWidth="11" defaultRowHeight="16" x14ac:dyDescent="0.2"/>
  <cols>
    <col min="1" max="1" width="7" style="2" customWidth="1"/>
    <col min="2" max="2" width="28.3984375" style="2" customWidth="1"/>
    <col min="3" max="10" width="11.3984375" style="2" customWidth="1"/>
    <col min="11" max="15" width="11.59765625" style="2" customWidth="1"/>
    <col min="16" max="16" width="13.19921875" style="2" customWidth="1"/>
    <col min="17" max="17" width="12.3984375" style="113" customWidth="1"/>
    <col min="18" max="18" width="15.59765625" style="42" customWidth="1"/>
    <col min="19" max="19" width="26.796875" style="42" customWidth="1"/>
    <col min="20" max="20" width="12" style="2" customWidth="1"/>
    <col min="21" max="21" width="12.59765625" style="2" customWidth="1"/>
    <col min="22" max="22" width="13.3984375" style="2" customWidth="1"/>
    <col min="23" max="23" width="13.3984375" style="13" customWidth="1"/>
    <col min="24" max="24" width="8.3984375" style="2" customWidth="1"/>
    <col min="25" max="16384" width="11" style="2"/>
  </cols>
  <sheetData>
    <row r="1" spans="1:26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/>
      <c r="L1"/>
      <c r="M1"/>
      <c r="N1"/>
      <c r="O1"/>
      <c r="P1"/>
      <c r="Q1" s="110"/>
      <c r="R1" s="111"/>
      <c r="S1" s="111"/>
      <c r="T1"/>
      <c r="U1"/>
      <c r="V1"/>
      <c r="W1"/>
      <c r="X1"/>
      <c r="Y1"/>
      <c r="Z1"/>
    </row>
    <row r="2" spans="1:26" x14ac:dyDescent="0.2">
      <c r="B2" s="25" t="s">
        <v>116</v>
      </c>
      <c r="C2" s="25"/>
      <c r="D2" s="25"/>
      <c r="E2" s="25"/>
      <c r="F2" s="26"/>
      <c r="G2" s="26"/>
      <c r="H2" s="26"/>
      <c r="I2" s="26"/>
      <c r="J2" s="26"/>
      <c r="K2" s="26"/>
      <c r="L2" s="26"/>
      <c r="M2" s="26"/>
      <c r="N2" s="26"/>
      <c r="O2" s="26"/>
      <c r="P2"/>
      <c r="Q2" s="110" t="s">
        <v>156</v>
      </c>
      <c r="R2" s="111" t="s">
        <v>46</v>
      </c>
      <c r="S2" s="111" t="s">
        <v>47</v>
      </c>
      <c r="T2"/>
      <c r="U2"/>
      <c r="V2"/>
      <c r="W2"/>
      <c r="X2"/>
      <c r="Y2"/>
      <c r="Z2"/>
    </row>
    <row r="3" spans="1:26" x14ac:dyDescent="0.2">
      <c r="B3" s="27" t="s">
        <v>128</v>
      </c>
      <c r="C3" s="27"/>
      <c r="D3" s="27"/>
      <c r="E3" s="27"/>
      <c r="F3" s="26"/>
      <c r="G3" s="26"/>
      <c r="H3" s="26"/>
      <c r="I3" s="26"/>
      <c r="J3" s="26"/>
      <c r="K3" s="26"/>
      <c r="L3" s="26"/>
      <c r="M3" s="26"/>
      <c r="N3" s="26"/>
      <c r="O3" s="26"/>
      <c r="P3"/>
      <c r="Q3" s="110">
        <v>38901</v>
      </c>
      <c r="R3" s="112">
        <v>100</v>
      </c>
      <c r="S3" s="112">
        <v>100</v>
      </c>
      <c r="T3"/>
      <c r="U3"/>
      <c r="V3"/>
      <c r="W3" s="102"/>
      <c r="X3"/>
      <c r="Y3"/>
      <c r="Z3"/>
    </row>
    <row r="4" spans="1:26" x14ac:dyDescent="0.2">
      <c r="B4" s="26" t="s">
        <v>152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/>
      <c r="Q4" s="110">
        <v>38903</v>
      </c>
      <c r="R4" s="112">
        <v>98.829190144129214</v>
      </c>
      <c r="S4" s="112">
        <v>98.673264096568971</v>
      </c>
      <c r="T4"/>
      <c r="U4"/>
      <c r="V4"/>
      <c r="W4" s="102"/>
      <c r="X4"/>
      <c r="Y4"/>
      <c r="Z4"/>
    </row>
    <row r="5" spans="1:26" x14ac:dyDescent="0.2"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 s="110">
        <v>38904</v>
      </c>
      <c r="R5" s="112">
        <v>97.439470666659361</v>
      </c>
      <c r="S5" s="112">
        <v>98.444891523027565</v>
      </c>
      <c r="T5"/>
      <c r="U5"/>
      <c r="V5"/>
      <c r="W5" s="102"/>
      <c r="X5"/>
      <c r="Y5"/>
      <c r="Z5"/>
    </row>
    <row r="6" spans="1:26" x14ac:dyDescent="0.2"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 s="110">
        <v>38905</v>
      </c>
      <c r="R6" s="112">
        <v>96.415149204189447</v>
      </c>
      <c r="S6" s="112">
        <v>96.922407699418201</v>
      </c>
      <c r="T6"/>
      <c r="U6"/>
      <c r="V6"/>
      <c r="W6" s="102"/>
      <c r="X6"/>
      <c r="Y6"/>
      <c r="Z6"/>
    </row>
    <row r="7" spans="1:26" x14ac:dyDescent="0.2"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 s="110">
        <v>38908</v>
      </c>
      <c r="R7" s="112">
        <v>100.62161554203448</v>
      </c>
      <c r="S7" s="112">
        <v>97.574900766679349</v>
      </c>
      <c r="T7"/>
      <c r="U7"/>
      <c r="V7"/>
      <c r="W7" s="102"/>
      <c r="X7"/>
      <c r="Y7"/>
      <c r="Z7"/>
    </row>
    <row r="8" spans="1:26" x14ac:dyDescent="0.2"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 s="110">
        <v>38909</v>
      </c>
      <c r="R8" s="112">
        <v>100.21890962159908</v>
      </c>
      <c r="S8" s="112">
        <v>97.158936436300365</v>
      </c>
      <c r="T8"/>
      <c r="U8"/>
      <c r="V8"/>
      <c r="W8" s="102"/>
      <c r="X8"/>
      <c r="Y8"/>
      <c r="Z8"/>
    </row>
    <row r="9" spans="1:26" x14ac:dyDescent="0.2"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110">
        <v>38910</v>
      </c>
      <c r="R9" s="112">
        <v>102.6697098213061</v>
      </c>
      <c r="S9" s="112">
        <v>94.646838127344893</v>
      </c>
      <c r="T9"/>
      <c r="U9"/>
      <c r="V9"/>
      <c r="W9" s="102"/>
      <c r="X9"/>
      <c r="Y9"/>
    </row>
    <row r="10" spans="1:26" x14ac:dyDescent="0.2"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 s="110">
        <v>38911</v>
      </c>
      <c r="R10" s="112">
        <v>97.622169674159338</v>
      </c>
      <c r="S10" s="112">
        <v>92.490892284269478</v>
      </c>
      <c r="T10"/>
      <c r="U10"/>
      <c r="V10"/>
      <c r="W10" s="102"/>
      <c r="X10"/>
      <c r="Y10"/>
    </row>
    <row r="11" spans="1:26" x14ac:dyDescent="0.2"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 s="110">
        <v>38912</v>
      </c>
      <c r="R11" s="112">
        <v>97.22001239939209</v>
      </c>
      <c r="S11" s="112">
        <v>92.248926105160137</v>
      </c>
      <c r="T11"/>
      <c r="U11"/>
      <c r="V11"/>
      <c r="W11" s="102"/>
      <c r="X11"/>
      <c r="Y11"/>
    </row>
    <row r="12" spans="1:26" x14ac:dyDescent="0.2"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 s="110">
        <v>38915</v>
      </c>
      <c r="R12" s="112">
        <v>98.024875594594747</v>
      </c>
      <c r="S12" s="112">
        <v>92.463705073133596</v>
      </c>
      <c r="T12"/>
      <c r="U12"/>
      <c r="V12"/>
      <c r="W12" s="102"/>
      <c r="X12"/>
    </row>
    <row r="13" spans="1:26" x14ac:dyDescent="0.2"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 s="110">
        <v>38916</v>
      </c>
      <c r="R13" s="112">
        <v>96.23245019668947</v>
      </c>
      <c r="S13" s="112">
        <v>92.015116089391555</v>
      </c>
      <c r="T13"/>
      <c r="U13"/>
      <c r="V13"/>
      <c r="W13" s="102"/>
      <c r="X13"/>
    </row>
    <row r="14" spans="1:26" x14ac:dyDescent="0.2"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110">
        <v>38917</v>
      </c>
      <c r="R14" s="112">
        <v>99.268106678663713</v>
      </c>
      <c r="S14" s="112">
        <v>94.383122179326847</v>
      </c>
      <c r="T14"/>
      <c r="U14"/>
      <c r="V14"/>
      <c r="W14" s="102"/>
      <c r="X14"/>
    </row>
    <row r="15" spans="1:26" x14ac:dyDescent="0.2"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10">
        <v>38918</v>
      </c>
      <c r="R15" s="112">
        <v>94.330295665150572</v>
      </c>
      <c r="S15" s="112">
        <v>91.093469631885156</v>
      </c>
      <c r="T15"/>
      <c r="U15"/>
      <c r="V15"/>
      <c r="W15" s="102"/>
      <c r="X15"/>
    </row>
    <row r="16" spans="1:26" x14ac:dyDescent="0.2"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 s="110">
        <v>38919</v>
      </c>
      <c r="R16" s="112">
        <v>94.513543318318725</v>
      </c>
      <c r="S16" s="112">
        <v>90.218041433309779</v>
      </c>
      <c r="T16"/>
      <c r="U16"/>
      <c r="V16"/>
      <c r="W16" s="102"/>
      <c r="X16"/>
    </row>
    <row r="17" spans="2:24" x14ac:dyDescent="0.2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 s="110">
        <v>38922</v>
      </c>
      <c r="R17" s="112">
        <v>96.927584258258506</v>
      </c>
      <c r="S17" s="112">
        <v>92.857919634603888</v>
      </c>
      <c r="T17"/>
      <c r="U17"/>
      <c r="V17"/>
      <c r="W17" s="102"/>
      <c r="X17"/>
    </row>
    <row r="18" spans="2:24" x14ac:dyDescent="0.2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110">
        <v>38923</v>
      </c>
      <c r="R18" s="112">
        <v>97.988116334827467</v>
      </c>
      <c r="S18" s="112">
        <v>95.370017943559347</v>
      </c>
      <c r="T18"/>
      <c r="U18"/>
      <c r="V18"/>
      <c r="W18" s="102"/>
      <c r="X18"/>
    </row>
    <row r="19" spans="2:24" x14ac:dyDescent="0.2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 s="110">
        <v>38924</v>
      </c>
      <c r="R19" s="112">
        <v>96.268660810788575</v>
      </c>
      <c r="S19" s="112">
        <v>92.050459463868194</v>
      </c>
      <c r="T19"/>
      <c r="U19"/>
      <c r="V19"/>
      <c r="W19" s="102"/>
      <c r="X19"/>
    </row>
    <row r="20" spans="2:24" x14ac:dyDescent="0.2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 s="110">
        <v>38925</v>
      </c>
      <c r="R20" s="112">
        <v>95.135158860353215</v>
      </c>
      <c r="S20" s="112">
        <v>90.185416779946721</v>
      </c>
      <c r="T20"/>
      <c r="U20"/>
      <c r="V20"/>
      <c r="W20" s="102"/>
      <c r="X20"/>
    </row>
    <row r="21" spans="2:24" x14ac:dyDescent="0.2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 s="110">
        <v>38926</v>
      </c>
      <c r="R21" s="112">
        <v>94.952459852853224</v>
      </c>
      <c r="S21" s="112">
        <v>91.109781958566685</v>
      </c>
      <c r="T21"/>
      <c r="U21"/>
      <c r="V21"/>
      <c r="W21" s="102"/>
      <c r="X21"/>
    </row>
    <row r="22" spans="2:24" x14ac:dyDescent="0.2"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 s="110">
        <v>38929</v>
      </c>
      <c r="R22" s="112">
        <v>96.597848211689438</v>
      </c>
      <c r="S22" s="112">
        <v>91.392528954379856</v>
      </c>
      <c r="T22"/>
      <c r="U22"/>
      <c r="V22"/>
      <c r="W22" s="102"/>
      <c r="X22"/>
    </row>
    <row r="23" spans="2:24" x14ac:dyDescent="0.2"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 s="110">
        <v>38930</v>
      </c>
      <c r="R23" s="112">
        <v>94.367054924917838</v>
      </c>
      <c r="S23" s="112">
        <v>89.633516393888314</v>
      </c>
      <c r="T23"/>
      <c r="U23"/>
      <c r="V23"/>
      <c r="W23" s="102"/>
      <c r="X23"/>
    </row>
    <row r="24" spans="2:24" x14ac:dyDescent="0.2">
      <c r="B24"/>
      <c r="C24"/>
      <c r="D24"/>
      <c r="E24"/>
      <c r="F24"/>
      <c r="G24"/>
      <c r="H24"/>
      <c r="I24"/>
      <c r="J24"/>
      <c r="K24" s="45"/>
      <c r="L24" s="45"/>
      <c r="M24" s="45"/>
      <c r="N24" s="45"/>
      <c r="O24" s="45"/>
      <c r="P24" s="45"/>
      <c r="Q24" s="110">
        <v>38931</v>
      </c>
      <c r="R24" s="112">
        <v>93.415703336314323</v>
      </c>
      <c r="S24" s="112">
        <v>91.082594747430804</v>
      </c>
      <c r="T24" s="13"/>
      <c r="U24" s="13"/>
      <c r="W24" s="102"/>
    </row>
    <row r="25" spans="2:24" x14ac:dyDescent="0.2">
      <c r="B25"/>
      <c r="C25"/>
      <c r="D25"/>
      <c r="E25"/>
      <c r="F25"/>
      <c r="G25"/>
      <c r="H25"/>
      <c r="I25"/>
      <c r="J25"/>
      <c r="K25" s="45"/>
      <c r="L25" s="45"/>
      <c r="M25" s="45"/>
      <c r="N25" s="45"/>
      <c r="O25" s="45"/>
      <c r="P25" s="45"/>
      <c r="Q25" s="110">
        <v>38932</v>
      </c>
      <c r="R25" s="112">
        <v>95.17136947445232</v>
      </c>
      <c r="S25" s="112">
        <v>92.267957152955248</v>
      </c>
      <c r="T25" s="13"/>
      <c r="U25" s="13"/>
      <c r="W25" s="102"/>
    </row>
    <row r="26" spans="2:24" x14ac:dyDescent="0.2">
      <c r="B26"/>
      <c r="C26" s="102"/>
      <c r="D26" s="102"/>
      <c r="E26" s="102"/>
      <c r="F26" s="102"/>
      <c r="G26"/>
      <c r="H26"/>
      <c r="I26"/>
      <c r="J26"/>
      <c r="Q26" s="110">
        <v>38933</v>
      </c>
      <c r="R26" s="112">
        <v>95.427587001486827</v>
      </c>
      <c r="S26" s="112">
        <v>92.887825566853351</v>
      </c>
      <c r="T26" s="13"/>
      <c r="U26" s="13"/>
      <c r="V26" s="13"/>
      <c r="W26" s="102"/>
    </row>
    <row r="27" spans="2:24" x14ac:dyDescent="0.2">
      <c r="B27"/>
      <c r="C27"/>
      <c r="D27"/>
      <c r="E27"/>
      <c r="F27"/>
      <c r="G27"/>
      <c r="H27"/>
      <c r="I27"/>
      <c r="J27"/>
      <c r="Q27" s="110">
        <v>38936</v>
      </c>
      <c r="R27" s="112">
        <v>95.829744276254047</v>
      </c>
      <c r="S27" s="112">
        <v>92.205426567342727</v>
      </c>
      <c r="T27" s="13"/>
      <c r="U27" s="13"/>
      <c r="V27" s="13"/>
      <c r="W27" s="102"/>
    </row>
    <row r="28" spans="2:24" x14ac:dyDescent="0.2">
      <c r="B28"/>
      <c r="C28"/>
      <c r="D28"/>
      <c r="E28"/>
      <c r="F28"/>
      <c r="G28"/>
      <c r="H28"/>
      <c r="I28"/>
      <c r="J28"/>
      <c r="K28" s="9"/>
      <c r="L28" s="9"/>
      <c r="M28" s="9"/>
      <c r="N28" s="9"/>
      <c r="O28" s="9"/>
      <c r="P28" s="9"/>
      <c r="Q28" s="110">
        <v>38937</v>
      </c>
      <c r="R28" s="112">
        <v>99.926481480465455</v>
      </c>
      <c r="S28" s="112">
        <v>92.229895057365013</v>
      </c>
      <c r="T28" s="9"/>
      <c r="U28" s="9"/>
      <c r="V28" s="9"/>
      <c r="W28" s="102"/>
    </row>
    <row r="29" spans="2:24" x14ac:dyDescent="0.2">
      <c r="B29"/>
      <c r="C29"/>
      <c r="D29"/>
      <c r="E29"/>
      <c r="F29"/>
      <c r="G29"/>
      <c r="H29"/>
      <c r="I29"/>
      <c r="J29"/>
      <c r="K29" s="9"/>
      <c r="L29" s="9"/>
      <c r="M29" s="9"/>
      <c r="N29" s="9"/>
      <c r="O29" s="9"/>
      <c r="P29" s="9"/>
      <c r="Q29" s="110">
        <v>38938</v>
      </c>
      <c r="R29" s="112">
        <v>95.135158860353215</v>
      </c>
      <c r="S29" s="112">
        <v>89.764015007340547</v>
      </c>
      <c r="T29" s="9"/>
      <c r="U29" s="9"/>
      <c r="V29" s="9"/>
      <c r="W29" s="102"/>
    </row>
    <row r="30" spans="2:24" x14ac:dyDescent="0.2">
      <c r="C30" s="45"/>
      <c r="D30" s="45"/>
      <c r="E30" s="45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110">
        <v>38939</v>
      </c>
      <c r="R30" s="112">
        <v>97.768658067560224</v>
      </c>
      <c r="S30" s="112">
        <v>91.376216627698327</v>
      </c>
      <c r="T30" s="9"/>
      <c r="U30" s="9"/>
      <c r="V30" s="9"/>
      <c r="W30" s="102"/>
    </row>
    <row r="31" spans="2:24" x14ac:dyDescent="0.2"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110">
        <v>38940</v>
      </c>
      <c r="R31" s="112">
        <v>97.329741533025711</v>
      </c>
      <c r="S31" s="112">
        <v>92.012397368277959</v>
      </c>
      <c r="T31" s="9"/>
      <c r="U31" s="9"/>
      <c r="V31" s="9"/>
      <c r="W31" s="102"/>
      <c r="X31" s="39"/>
    </row>
    <row r="32" spans="2:24" x14ac:dyDescent="0.2"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10">
        <v>38943</v>
      </c>
      <c r="R32" s="112">
        <v>98.829190144129214</v>
      </c>
      <c r="S32" s="112">
        <v>94.092219020172919</v>
      </c>
      <c r="T32" s="9"/>
      <c r="U32" s="9"/>
      <c r="V32" s="9"/>
      <c r="W32" s="102"/>
    </row>
    <row r="33" spans="2:24" x14ac:dyDescent="0.2"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10">
        <v>38944</v>
      </c>
      <c r="R33" s="112">
        <v>101.75511749246984</v>
      </c>
      <c r="S33" s="112">
        <v>96.098635202000978</v>
      </c>
      <c r="T33" s="9"/>
      <c r="U33" s="9"/>
      <c r="V33" s="9"/>
      <c r="W33" s="102"/>
    </row>
    <row r="34" spans="2:24" x14ac:dyDescent="0.2"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10">
        <v>38945</v>
      </c>
      <c r="R34" s="112">
        <v>104.71835274624588</v>
      </c>
      <c r="S34" s="112">
        <v>97.536838671089114</v>
      </c>
      <c r="T34" s="9"/>
      <c r="U34" s="9"/>
      <c r="V34" s="9"/>
      <c r="W34" s="102"/>
    </row>
    <row r="35" spans="2:24" x14ac:dyDescent="0.2"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10">
        <v>38946</v>
      </c>
      <c r="R35" s="112">
        <v>104.90105175374588</v>
      </c>
      <c r="S35" s="112">
        <v>98.632483279865156</v>
      </c>
      <c r="T35" s="9"/>
      <c r="U35" s="9"/>
      <c r="V35" s="9"/>
      <c r="W35" s="102"/>
    </row>
    <row r="36" spans="2:24" x14ac:dyDescent="0.2"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10">
        <v>38947</v>
      </c>
      <c r="R36" s="112">
        <v>105.08375076124587</v>
      </c>
      <c r="S36" s="112">
        <v>99.208852155945848</v>
      </c>
      <c r="T36" s="9"/>
      <c r="U36" s="9"/>
      <c r="V36" s="9"/>
      <c r="W36" s="102"/>
    </row>
    <row r="37" spans="2:24" x14ac:dyDescent="0.2">
      <c r="B37" s="37" t="s">
        <v>146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110">
        <v>38950</v>
      </c>
      <c r="R37" s="112">
        <v>102.2307932867716</v>
      </c>
      <c r="S37" s="112">
        <v>98.330705236256861</v>
      </c>
      <c r="T37" s="9"/>
      <c r="U37" s="9"/>
      <c r="V37" s="9"/>
      <c r="W37" s="102"/>
    </row>
    <row r="38" spans="2:24" x14ac:dyDescent="0.2">
      <c r="B38" s="123" t="s">
        <v>224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110">
        <v>38951</v>
      </c>
      <c r="R38" s="112">
        <v>101.3529602177026</v>
      </c>
      <c r="S38" s="112">
        <v>98.260018487303569</v>
      </c>
      <c r="T38" s="9"/>
      <c r="U38" s="9"/>
      <c r="V38" s="9"/>
      <c r="W38" s="102"/>
    </row>
    <row r="39" spans="2:24" x14ac:dyDescent="0.2">
      <c r="B39" s="124" t="s">
        <v>225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110">
        <v>38952</v>
      </c>
      <c r="R39" s="112">
        <v>98.682701750728313</v>
      </c>
      <c r="S39" s="112">
        <v>97.259529117503135</v>
      </c>
      <c r="T39" s="9"/>
      <c r="U39" s="9"/>
      <c r="V39" s="9"/>
      <c r="W39" s="102"/>
    </row>
    <row r="40" spans="2:24" x14ac:dyDescent="0.2"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110">
        <v>38953</v>
      </c>
      <c r="R40" s="112">
        <v>98.609731876861972</v>
      </c>
      <c r="S40" s="112">
        <v>96.607036050241973</v>
      </c>
      <c r="T40" s="9"/>
      <c r="U40" s="9"/>
      <c r="V40" s="9"/>
      <c r="W40" s="102"/>
    </row>
    <row r="41" spans="2:24" x14ac:dyDescent="0.2">
      <c r="B41" s="36" t="s">
        <v>1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110">
        <v>38954</v>
      </c>
      <c r="R41" s="112">
        <v>97.402711406892081</v>
      </c>
      <c r="S41" s="112">
        <v>95.68810831384917</v>
      </c>
      <c r="T41" s="9"/>
      <c r="U41" s="9"/>
      <c r="V41" s="9"/>
      <c r="W41" s="102"/>
    </row>
    <row r="42" spans="2:24" x14ac:dyDescent="0.2"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110">
        <v>38957</v>
      </c>
      <c r="R42" s="112">
        <v>99.816752346831848</v>
      </c>
      <c r="S42" s="112">
        <v>96.669566635854494</v>
      </c>
      <c r="T42" s="9"/>
      <c r="U42" s="9"/>
      <c r="V42" s="9"/>
      <c r="W42" s="102"/>
    </row>
    <row r="43" spans="2:24" x14ac:dyDescent="0.2"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10">
        <v>38958</v>
      </c>
      <c r="R43" s="112">
        <v>101.93836514563797</v>
      </c>
      <c r="S43" s="112">
        <v>99.026697841335434</v>
      </c>
      <c r="T43" s="9"/>
      <c r="U43" s="9"/>
      <c r="V43" s="9"/>
      <c r="W43" s="102"/>
    </row>
    <row r="44" spans="2:24" x14ac:dyDescent="0.2"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110">
        <v>38959</v>
      </c>
      <c r="R44" s="112">
        <v>104.16915843240959</v>
      </c>
      <c r="S44" s="112">
        <v>99.793377195367299</v>
      </c>
      <c r="T44" s="9"/>
      <c r="U44" s="9"/>
      <c r="V44" s="9"/>
      <c r="W44" s="102"/>
    </row>
    <row r="45" spans="2:24" x14ac:dyDescent="0.2"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110">
        <v>38960</v>
      </c>
      <c r="R45" s="112">
        <v>104.46213521921138</v>
      </c>
      <c r="S45" s="112">
        <v>99.062041215812087</v>
      </c>
      <c r="T45" s="9"/>
      <c r="U45" s="9"/>
      <c r="V45" s="9"/>
      <c r="W45" s="102"/>
    </row>
    <row r="46" spans="2:24" x14ac:dyDescent="0.2"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110">
        <v>38961</v>
      </c>
      <c r="R46" s="112">
        <v>105.66915568918127</v>
      </c>
      <c r="S46" s="112">
        <v>99.641128813006361</v>
      </c>
      <c r="T46" s="9"/>
      <c r="U46" s="9"/>
      <c r="V46" s="9"/>
      <c r="W46" s="102"/>
    </row>
    <row r="47" spans="2:24" x14ac:dyDescent="0.2"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110">
        <v>38965</v>
      </c>
      <c r="R47" s="112">
        <v>105.70536630328036</v>
      </c>
      <c r="S47" s="112">
        <v>100.6443369039204</v>
      </c>
      <c r="T47" s="9"/>
      <c r="U47" s="9"/>
      <c r="V47" s="9"/>
      <c r="W47" s="102"/>
    </row>
    <row r="48" spans="2:24" x14ac:dyDescent="0.2"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110">
        <v>38966</v>
      </c>
      <c r="R48" s="112">
        <v>103.47457301650874</v>
      </c>
      <c r="S48" s="112">
        <v>99.320319721602957</v>
      </c>
      <c r="T48" s="9"/>
      <c r="U48" s="9"/>
      <c r="V48" s="9"/>
      <c r="W48" s="102"/>
      <c r="X48" s="39"/>
    </row>
    <row r="49" spans="6:24" x14ac:dyDescent="0.2"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110">
        <v>38967</v>
      </c>
      <c r="R49" s="112">
        <v>102.37728168017249</v>
      </c>
      <c r="S49" s="112">
        <v>98.714044913272801</v>
      </c>
      <c r="T49" s="9"/>
      <c r="U49" s="9"/>
      <c r="V49" s="9"/>
      <c r="W49" s="102"/>
      <c r="X49" s="39"/>
    </row>
    <row r="50" spans="6:24" x14ac:dyDescent="0.2"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110">
        <v>38968</v>
      </c>
      <c r="R50" s="112">
        <v>104.35240608557774</v>
      </c>
      <c r="S50" s="112">
        <v>100.37790223478876</v>
      </c>
      <c r="T50" s="9"/>
      <c r="U50" s="9"/>
      <c r="V50" s="9"/>
      <c r="W50" s="102"/>
    </row>
    <row r="51" spans="6:24" x14ac:dyDescent="0.2"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110">
        <v>38971</v>
      </c>
      <c r="R51" s="112">
        <v>104.24267695194412</v>
      </c>
      <c r="S51" s="112">
        <v>101.15273775216139</v>
      </c>
      <c r="T51" s="9"/>
      <c r="U51" s="9"/>
      <c r="V51" s="9"/>
      <c r="W51" s="102"/>
    </row>
    <row r="52" spans="6:24" x14ac:dyDescent="0.2"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110">
        <v>38972</v>
      </c>
      <c r="R52" s="112">
        <v>108.81454130478913</v>
      </c>
      <c r="S52" s="112">
        <v>104.19226795715296</v>
      </c>
      <c r="T52" s="9"/>
      <c r="U52" s="9"/>
      <c r="V52" s="9"/>
      <c r="W52" s="102"/>
    </row>
    <row r="53" spans="6:24" x14ac:dyDescent="0.2"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110">
        <v>38973</v>
      </c>
      <c r="R53" s="112">
        <v>108.8875111786555</v>
      </c>
      <c r="S53" s="112">
        <v>105.01875917568375</v>
      </c>
      <c r="T53" s="9"/>
      <c r="U53" s="9"/>
      <c r="V53" s="9"/>
      <c r="W53" s="102"/>
    </row>
    <row r="54" spans="6:24" x14ac:dyDescent="0.2"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110">
        <v>38974</v>
      </c>
      <c r="R54" s="112">
        <v>108.81454130478913</v>
      </c>
      <c r="S54" s="112">
        <v>104.53210809635148</v>
      </c>
      <c r="T54" s="9"/>
      <c r="U54" s="9"/>
      <c r="V54" s="9"/>
      <c r="W54" s="102"/>
    </row>
    <row r="55" spans="6:24" x14ac:dyDescent="0.2"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110">
        <v>38975</v>
      </c>
      <c r="R55" s="112">
        <v>110.27777930179353</v>
      </c>
      <c r="S55" s="112">
        <v>106.17421564895874</v>
      </c>
      <c r="T55" s="9"/>
      <c r="U55" s="9"/>
      <c r="V55" s="9"/>
      <c r="W55" s="102"/>
    </row>
    <row r="56" spans="6:24" x14ac:dyDescent="0.2"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110">
        <v>38978</v>
      </c>
      <c r="R56" s="112">
        <v>108.48535390388825</v>
      </c>
      <c r="S56" s="112">
        <v>105.18731988472622</v>
      </c>
      <c r="T56" s="9"/>
      <c r="U56" s="9"/>
      <c r="V56" s="9"/>
      <c r="W56" s="102"/>
    </row>
    <row r="57" spans="6:24" x14ac:dyDescent="0.2"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110">
        <v>38979</v>
      </c>
      <c r="R57" s="112">
        <v>108.70481217115551</v>
      </c>
      <c r="S57" s="112">
        <v>105.12750802022728</v>
      </c>
      <c r="T57" s="9"/>
      <c r="U57" s="9"/>
      <c r="V57" s="9"/>
      <c r="W57" s="102"/>
    </row>
    <row r="58" spans="6:24" x14ac:dyDescent="0.2"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10">
        <v>38980</v>
      </c>
      <c r="R58" s="112">
        <v>111.88695704653063</v>
      </c>
      <c r="S58" s="112">
        <v>107.36229677559676</v>
      </c>
      <c r="T58" s="9"/>
      <c r="U58" s="9"/>
      <c r="V58" s="9"/>
      <c r="W58" s="102"/>
    </row>
    <row r="59" spans="6:24" x14ac:dyDescent="0.2"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110">
        <v>38981</v>
      </c>
      <c r="R59" s="112">
        <v>109.83886276725902</v>
      </c>
      <c r="S59" s="112">
        <v>105.54619107171986</v>
      </c>
      <c r="T59" s="9"/>
      <c r="U59" s="9"/>
      <c r="V59" s="9"/>
      <c r="W59" s="102"/>
      <c r="X59" s="39"/>
    </row>
    <row r="60" spans="6:24" x14ac:dyDescent="0.2"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110">
        <v>38982</v>
      </c>
      <c r="R60" s="112">
        <v>108.74157143092276</v>
      </c>
      <c r="S60" s="112">
        <v>104.56745147082812</v>
      </c>
      <c r="T60" s="9"/>
      <c r="U60" s="9"/>
      <c r="V60" s="9"/>
      <c r="W60" s="102"/>
    </row>
    <row r="61" spans="6:24" x14ac:dyDescent="0.2"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110">
        <v>38985</v>
      </c>
      <c r="R61" s="112">
        <v>109.43670549249178</v>
      </c>
      <c r="S61" s="112">
        <v>106.29383937795662</v>
      </c>
      <c r="T61" s="9"/>
      <c r="U61" s="9"/>
      <c r="V61" s="9"/>
      <c r="W61" s="102"/>
      <c r="X61" s="39"/>
    </row>
    <row r="62" spans="6:24" x14ac:dyDescent="0.2"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110">
        <v>38986</v>
      </c>
      <c r="R62" s="112">
        <v>108.96102969819002</v>
      </c>
      <c r="S62" s="112">
        <v>106.25577728236638</v>
      </c>
      <c r="T62" s="9"/>
      <c r="U62" s="9"/>
      <c r="V62" s="9"/>
      <c r="W62" s="102"/>
    </row>
    <row r="63" spans="6:24" x14ac:dyDescent="0.2"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110">
        <v>38987</v>
      </c>
      <c r="R63" s="112">
        <v>110.53399682882805</v>
      </c>
      <c r="S63" s="112">
        <v>106.1144037844598</v>
      </c>
      <c r="T63" s="9"/>
      <c r="U63" s="9"/>
      <c r="V63" s="9"/>
      <c r="W63" s="102"/>
    </row>
    <row r="64" spans="6:24" x14ac:dyDescent="0.2"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110">
        <v>38988</v>
      </c>
      <c r="R64" s="112">
        <v>111.37507063812977</v>
      </c>
      <c r="S64" s="112">
        <v>105.03507150236528</v>
      </c>
      <c r="T64" s="9"/>
      <c r="U64" s="9"/>
      <c r="V64" s="9"/>
      <c r="W64" s="102"/>
    </row>
    <row r="65" spans="6:24" x14ac:dyDescent="0.2"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110">
        <v>38989</v>
      </c>
      <c r="R65" s="112">
        <v>109.47291610659089</v>
      </c>
      <c r="S65" s="112">
        <v>103.85242781795444</v>
      </c>
      <c r="T65" s="9"/>
      <c r="U65" s="9"/>
      <c r="V65" s="9"/>
      <c r="W65" s="102"/>
    </row>
    <row r="66" spans="6:24" x14ac:dyDescent="0.2"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110">
        <v>38992</v>
      </c>
      <c r="R66" s="112">
        <v>110.09508029429354</v>
      </c>
      <c r="S66" s="112">
        <v>103.83611549127291</v>
      </c>
      <c r="T66" s="9"/>
      <c r="U66" s="9"/>
      <c r="V66" s="9"/>
      <c r="W66" s="102"/>
    </row>
    <row r="67" spans="6:24" x14ac:dyDescent="0.2"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110">
        <v>38993</v>
      </c>
      <c r="R67" s="112">
        <v>111.22858224472888</v>
      </c>
      <c r="S67" s="112">
        <v>104.45326518405741</v>
      </c>
      <c r="T67" s="9"/>
      <c r="U67" s="9"/>
      <c r="V67" s="9"/>
      <c r="W67" s="102"/>
    </row>
    <row r="68" spans="6:24" x14ac:dyDescent="0.2"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110">
        <v>38994</v>
      </c>
      <c r="R68" s="112">
        <v>116.53233991891017</v>
      </c>
      <c r="S68" s="112">
        <v>108.69447012125497</v>
      </c>
      <c r="T68" s="9"/>
      <c r="U68" s="9"/>
      <c r="V68" s="9"/>
      <c r="W68" s="102"/>
      <c r="X68" s="39"/>
    </row>
    <row r="69" spans="6:24" x14ac:dyDescent="0.2"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110">
        <v>38995</v>
      </c>
      <c r="R69" s="112">
        <v>117.70260112911279</v>
      </c>
      <c r="S69" s="112">
        <v>109.327932140721</v>
      </c>
      <c r="T69" s="9"/>
      <c r="U69" s="9"/>
      <c r="V69" s="9"/>
      <c r="W69" s="102"/>
      <c r="X69" s="39"/>
    </row>
    <row r="70" spans="6:24" x14ac:dyDescent="0.2"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110">
        <v>38996</v>
      </c>
      <c r="R70" s="112">
        <v>117.15395546094464</v>
      </c>
      <c r="S70" s="112">
        <v>108.69175140014137</v>
      </c>
      <c r="T70" s="9"/>
      <c r="U70" s="9"/>
      <c r="V70" s="9"/>
      <c r="W70" s="102"/>
    </row>
    <row r="71" spans="6:24" x14ac:dyDescent="0.2"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110">
        <v>38999</v>
      </c>
      <c r="R71" s="112">
        <v>117.84908952251367</v>
      </c>
      <c r="S71" s="112">
        <v>109.01799793377195</v>
      </c>
      <c r="T71" s="9"/>
      <c r="U71" s="9"/>
      <c r="V71" s="9"/>
      <c r="W71" s="102"/>
    </row>
    <row r="72" spans="6:24" x14ac:dyDescent="0.2"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110">
        <v>39000</v>
      </c>
      <c r="R72" s="112">
        <v>117.30044385434554</v>
      </c>
      <c r="S72" s="112">
        <v>108.24044369528573</v>
      </c>
      <c r="T72" s="9"/>
      <c r="U72" s="9"/>
      <c r="V72" s="9"/>
      <c r="W72" s="102"/>
      <c r="X72" s="39"/>
    </row>
    <row r="73" spans="6:24" x14ac:dyDescent="0.2"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110">
        <v>39001</v>
      </c>
      <c r="R73" s="112">
        <v>114.81343304053942</v>
      </c>
      <c r="S73" s="112">
        <v>107.13936164428253</v>
      </c>
      <c r="T73" s="9"/>
      <c r="U73" s="9"/>
      <c r="V73" s="9"/>
      <c r="W73" s="102"/>
    </row>
    <row r="74" spans="6:24" x14ac:dyDescent="0.2"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110">
        <v>39002</v>
      </c>
      <c r="R74" s="112">
        <v>119.56799640088443</v>
      </c>
      <c r="S74" s="112">
        <v>110.44804523951933</v>
      </c>
      <c r="T74" s="9"/>
      <c r="U74" s="9"/>
      <c r="V74" s="9"/>
      <c r="W74" s="102"/>
    </row>
    <row r="75" spans="6:24" x14ac:dyDescent="0.2"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10">
        <v>39003</v>
      </c>
      <c r="R75" s="112">
        <v>120.48258872972067</v>
      </c>
      <c r="S75" s="112">
        <v>111.42406611929748</v>
      </c>
      <c r="T75" s="9"/>
      <c r="U75" s="9"/>
      <c r="V75" s="9"/>
      <c r="W75" s="102"/>
      <c r="X75" s="39"/>
    </row>
    <row r="76" spans="6:24" x14ac:dyDescent="0.2"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110">
        <v>39006</v>
      </c>
      <c r="R76" s="112">
        <v>120.70204699698793</v>
      </c>
      <c r="S76" s="112">
        <v>112.3402751345767</v>
      </c>
      <c r="T76" s="9"/>
      <c r="U76" s="9"/>
      <c r="V76" s="9"/>
      <c r="W76" s="102"/>
    </row>
    <row r="77" spans="6:24" x14ac:dyDescent="0.2"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110">
        <v>39007</v>
      </c>
      <c r="R77" s="112">
        <v>119.89718380178529</v>
      </c>
      <c r="S77" s="112">
        <v>111.16035017127943</v>
      </c>
      <c r="T77" s="9"/>
      <c r="U77" s="9"/>
      <c r="V77" s="9"/>
      <c r="W77" s="102"/>
    </row>
    <row r="78" spans="6:24" x14ac:dyDescent="0.2">
      <c r="Q78" s="110">
        <v>39008</v>
      </c>
      <c r="R78" s="112">
        <v>119.93394306155255</v>
      </c>
      <c r="S78" s="112">
        <v>110.50241966179109</v>
      </c>
      <c r="W78" s="102"/>
    </row>
    <row r="79" spans="6:24" x14ac:dyDescent="0.2">
      <c r="Q79" s="110">
        <v>39009</v>
      </c>
      <c r="R79" s="112">
        <v>118.8366517252163</v>
      </c>
      <c r="S79" s="112">
        <v>109.52639878201295</v>
      </c>
      <c r="W79" s="102"/>
    </row>
    <row r="80" spans="6:24" x14ac:dyDescent="0.2">
      <c r="Q80" s="110">
        <v>39010</v>
      </c>
      <c r="R80" s="112">
        <v>118.43449445044907</v>
      </c>
      <c r="S80" s="112">
        <v>108.69990756348214</v>
      </c>
      <c r="W80" s="102"/>
    </row>
    <row r="81" spans="17:23" x14ac:dyDescent="0.2">
      <c r="Q81" s="110">
        <v>39013</v>
      </c>
      <c r="R81" s="112">
        <v>118.87341098498356</v>
      </c>
      <c r="S81" s="112">
        <v>110.01033114023164</v>
      </c>
      <c r="W81" s="102"/>
    </row>
    <row r="82" spans="17:23" x14ac:dyDescent="0.2">
      <c r="Q82" s="110">
        <v>39014</v>
      </c>
      <c r="R82" s="112">
        <v>119.82421392791892</v>
      </c>
      <c r="S82" s="112">
        <v>111.03257027894078</v>
      </c>
      <c r="W82" s="102"/>
    </row>
    <row r="83" spans="17:23" x14ac:dyDescent="0.2">
      <c r="Q83" s="110">
        <v>39015</v>
      </c>
      <c r="R83" s="112">
        <v>120.11664206905253</v>
      </c>
      <c r="S83" s="112">
        <v>111.46484693600131</v>
      </c>
      <c r="W83" s="102"/>
    </row>
    <row r="84" spans="17:23" x14ac:dyDescent="0.2">
      <c r="Q84" s="110">
        <v>39016</v>
      </c>
      <c r="R84" s="112">
        <v>119.93394306155255</v>
      </c>
      <c r="S84" s="112">
        <v>112.04665325430918</v>
      </c>
      <c r="W84" s="102"/>
    </row>
    <row r="85" spans="17:23" x14ac:dyDescent="0.2">
      <c r="Q85" s="110">
        <v>39017</v>
      </c>
      <c r="R85" s="112">
        <v>117.77557100297913</v>
      </c>
      <c r="S85" s="112">
        <v>109.85536403675711</v>
      </c>
      <c r="W85" s="102"/>
    </row>
    <row r="86" spans="17:23" x14ac:dyDescent="0.2">
      <c r="Q86" s="110">
        <v>39020</v>
      </c>
      <c r="R86" s="112">
        <v>119.53178578678532</v>
      </c>
      <c r="S86" s="112">
        <v>110.91838399217009</v>
      </c>
      <c r="W86" s="102"/>
    </row>
    <row r="87" spans="17:23" x14ac:dyDescent="0.2">
      <c r="Q87" s="110">
        <v>39021</v>
      </c>
      <c r="R87" s="112">
        <v>118.03178853001366</v>
      </c>
      <c r="S87" s="112">
        <v>110.17073568593334</v>
      </c>
      <c r="W87" s="102"/>
    </row>
    <row r="88" spans="17:23" x14ac:dyDescent="0.2">
      <c r="Q88" s="110">
        <v>39022</v>
      </c>
      <c r="R88" s="112">
        <v>116.45937004504381</v>
      </c>
      <c r="S88" s="112">
        <v>109.16209015279213</v>
      </c>
      <c r="W88" s="102"/>
    </row>
    <row r="89" spans="17:23" x14ac:dyDescent="0.2">
      <c r="Q89" s="110">
        <v>39023</v>
      </c>
      <c r="R89" s="112">
        <v>115.47125919667302</v>
      </c>
      <c r="S89" s="112">
        <v>108.51775324887173</v>
      </c>
      <c r="W89" s="102"/>
    </row>
    <row r="90" spans="17:23" x14ac:dyDescent="0.2">
      <c r="Q90" s="110">
        <v>39024</v>
      </c>
      <c r="R90" s="112">
        <v>111.959926920397</v>
      </c>
      <c r="S90" s="112">
        <v>105.66581480071774</v>
      </c>
      <c r="W90" s="102"/>
    </row>
    <row r="91" spans="17:23" x14ac:dyDescent="0.2">
      <c r="Q91" s="110">
        <v>39027</v>
      </c>
      <c r="R91" s="112">
        <v>118.03178853001366</v>
      </c>
      <c r="S91" s="112">
        <v>108.39269207764667</v>
      </c>
      <c r="W91" s="102"/>
    </row>
    <row r="92" spans="17:23" x14ac:dyDescent="0.2">
      <c r="Q92" s="110">
        <v>39028</v>
      </c>
      <c r="R92" s="112">
        <v>117.92205939638002</v>
      </c>
      <c r="S92" s="112">
        <v>108.37909847207874</v>
      </c>
      <c r="W92" s="102"/>
    </row>
    <row r="93" spans="17:23" x14ac:dyDescent="0.2">
      <c r="Q93" s="110">
        <v>39029</v>
      </c>
      <c r="R93" s="112">
        <v>118.98259147294904</v>
      </c>
      <c r="S93" s="112">
        <v>109.18927736392801</v>
      </c>
      <c r="W93" s="102"/>
    </row>
    <row r="94" spans="17:23" x14ac:dyDescent="0.2">
      <c r="Q94" s="110">
        <v>39030</v>
      </c>
      <c r="R94" s="112">
        <v>115.50801845644027</v>
      </c>
      <c r="S94" s="112">
        <v>107.123049317601</v>
      </c>
      <c r="W94" s="102"/>
    </row>
    <row r="95" spans="17:23" x14ac:dyDescent="0.2">
      <c r="Q95" s="110">
        <v>39031</v>
      </c>
      <c r="R95" s="112">
        <v>113.93505132580225</v>
      </c>
      <c r="S95" s="112">
        <v>108.36550486651079</v>
      </c>
      <c r="W95" s="102"/>
    </row>
    <row r="96" spans="17:23" x14ac:dyDescent="0.2">
      <c r="Q96" s="110">
        <v>39034</v>
      </c>
      <c r="R96" s="112">
        <v>110.75290645042713</v>
      </c>
      <c r="S96" s="112">
        <v>108.39541079876027</v>
      </c>
      <c r="W96" s="102"/>
    </row>
    <row r="97" spans="17:23" x14ac:dyDescent="0.2">
      <c r="Q97" s="110">
        <v>39035</v>
      </c>
      <c r="R97" s="112">
        <v>111.52101038586251</v>
      </c>
      <c r="S97" s="112">
        <v>109.85264531564353</v>
      </c>
      <c r="W97" s="102"/>
    </row>
    <row r="98" spans="17:23" x14ac:dyDescent="0.2">
      <c r="Q98" s="110">
        <v>39036</v>
      </c>
      <c r="R98" s="112">
        <v>111.52101038586251</v>
      </c>
      <c r="S98" s="112">
        <v>111.11685063346202</v>
      </c>
      <c r="W98" s="102"/>
    </row>
    <row r="99" spans="17:23" x14ac:dyDescent="0.2">
      <c r="Q99" s="110">
        <v>39037</v>
      </c>
      <c r="R99" s="112">
        <v>111.41182989789702</v>
      </c>
      <c r="S99" s="112">
        <v>111.50562775270512</v>
      </c>
      <c r="W99" s="102"/>
    </row>
    <row r="100" spans="17:23" x14ac:dyDescent="0.2">
      <c r="Q100" s="110">
        <v>39038</v>
      </c>
      <c r="R100" s="112">
        <v>111.777227912897</v>
      </c>
      <c r="S100" s="112">
        <v>111.04072644228155</v>
      </c>
      <c r="W100" s="102"/>
    </row>
    <row r="101" spans="17:23" x14ac:dyDescent="0.2">
      <c r="Q101" s="110">
        <v>39041</v>
      </c>
      <c r="R101" s="112">
        <v>113.38695430330229</v>
      </c>
      <c r="S101" s="112">
        <v>110.98907074112337</v>
      </c>
      <c r="W101" s="102"/>
    </row>
    <row r="102" spans="17:23" x14ac:dyDescent="0.2">
      <c r="Q102" s="110">
        <v>39042</v>
      </c>
      <c r="R102" s="112">
        <v>113.45992417716866</v>
      </c>
      <c r="S102" s="112">
        <v>111.24191180468708</v>
      </c>
      <c r="W102" s="102"/>
    </row>
    <row r="103" spans="17:23" x14ac:dyDescent="0.2">
      <c r="Q103" s="110">
        <v>39043</v>
      </c>
      <c r="R103" s="112">
        <v>112.58209110809965</v>
      </c>
      <c r="S103" s="112">
        <v>111.40775379261595</v>
      </c>
      <c r="W103" s="102"/>
    </row>
    <row r="104" spans="17:23" x14ac:dyDescent="0.2">
      <c r="Q104" s="110">
        <v>39045</v>
      </c>
      <c r="R104" s="112">
        <v>111.959926920397</v>
      </c>
      <c r="S104" s="112">
        <v>110.94285248219238</v>
      </c>
      <c r="W104" s="102"/>
    </row>
    <row r="105" spans="17:23" x14ac:dyDescent="0.2">
      <c r="Q105" s="110">
        <v>39048</v>
      </c>
      <c r="R105" s="112">
        <v>108.37562477025462</v>
      </c>
      <c r="S105" s="112">
        <v>108.04741449622098</v>
      </c>
      <c r="W105" s="102"/>
    </row>
    <row r="106" spans="17:23" x14ac:dyDescent="0.2">
      <c r="Q106" s="110">
        <v>39049</v>
      </c>
      <c r="R106" s="112">
        <v>112.47236197446603</v>
      </c>
      <c r="S106" s="112">
        <v>107.95769669947256</v>
      </c>
      <c r="W106" s="102"/>
    </row>
    <row r="107" spans="17:23" x14ac:dyDescent="0.2">
      <c r="Q107" s="110">
        <v>39050</v>
      </c>
      <c r="R107" s="112">
        <v>115.76423598347479</v>
      </c>
      <c r="S107" s="112">
        <v>108.95546734815943</v>
      </c>
      <c r="W107" s="102"/>
    </row>
    <row r="108" spans="17:23" x14ac:dyDescent="0.2">
      <c r="Q108" s="110">
        <v>39051</v>
      </c>
      <c r="R108" s="112">
        <v>114.70315526123764</v>
      </c>
      <c r="S108" s="112">
        <v>108.62378337230167</v>
      </c>
      <c r="W108" s="102"/>
    </row>
    <row r="109" spans="17:23" x14ac:dyDescent="0.2">
      <c r="Q109" s="110">
        <v>39052</v>
      </c>
      <c r="R109" s="112">
        <v>115.14207179577213</v>
      </c>
      <c r="S109" s="112">
        <v>108.02294600619868</v>
      </c>
      <c r="W109" s="102"/>
    </row>
    <row r="110" spans="17:23" x14ac:dyDescent="0.2">
      <c r="Q110" s="110">
        <v>39055</v>
      </c>
      <c r="R110" s="112">
        <v>117.62963125524642</v>
      </c>
      <c r="S110" s="112">
        <v>110.70632374531021</v>
      </c>
      <c r="W110" s="102"/>
    </row>
    <row r="111" spans="17:23" x14ac:dyDescent="0.2">
      <c r="Q111" s="110">
        <v>39056</v>
      </c>
      <c r="R111" s="112">
        <v>116.09342338437567</v>
      </c>
      <c r="S111" s="112">
        <v>110.88575933880703</v>
      </c>
      <c r="W111" s="102"/>
    </row>
    <row r="112" spans="17:23" x14ac:dyDescent="0.2">
      <c r="Q112" s="110">
        <v>39057</v>
      </c>
      <c r="R112" s="112">
        <v>115.72747672370751</v>
      </c>
      <c r="S112" s="112">
        <v>109.836332988962</v>
      </c>
      <c r="W112" s="102"/>
    </row>
    <row r="113" spans="17:23" x14ac:dyDescent="0.2">
      <c r="Q113" s="110">
        <v>39058</v>
      </c>
      <c r="R113" s="112">
        <v>117.92205939638002</v>
      </c>
      <c r="S113" s="112">
        <v>109.928769506824</v>
      </c>
      <c r="W113" s="102"/>
    </row>
    <row r="114" spans="17:23" x14ac:dyDescent="0.2">
      <c r="Q114" s="110">
        <v>39059</v>
      </c>
      <c r="R114" s="112">
        <v>118.2512467972809</v>
      </c>
      <c r="S114" s="112">
        <v>109.92333206459682</v>
      </c>
      <c r="W114" s="102"/>
    </row>
    <row r="115" spans="17:23" x14ac:dyDescent="0.2">
      <c r="Q115" s="110">
        <v>39062</v>
      </c>
      <c r="R115" s="112">
        <v>118.98259147294904</v>
      </c>
      <c r="S115" s="112">
        <v>109.95323799684628</v>
      </c>
      <c r="W115" s="102"/>
    </row>
    <row r="116" spans="17:23" x14ac:dyDescent="0.2">
      <c r="Q116" s="110">
        <v>39063</v>
      </c>
      <c r="R116" s="112">
        <v>119.09232060658266</v>
      </c>
      <c r="S116" s="112">
        <v>109.0071230493176</v>
      </c>
      <c r="W116" s="102"/>
    </row>
    <row r="117" spans="17:23" x14ac:dyDescent="0.2">
      <c r="Q117" s="110">
        <v>39064</v>
      </c>
      <c r="R117" s="112">
        <v>120.18961194291892</v>
      </c>
      <c r="S117" s="112">
        <v>108.5938774400522</v>
      </c>
      <c r="W117" s="102"/>
    </row>
    <row r="118" spans="17:23" x14ac:dyDescent="0.2">
      <c r="Q118" s="110">
        <v>39065</v>
      </c>
      <c r="R118" s="112">
        <v>120.2998897222207</v>
      </c>
      <c r="S118" s="112">
        <v>109.2164645750639</v>
      </c>
      <c r="W118" s="102"/>
    </row>
    <row r="119" spans="17:23" x14ac:dyDescent="0.2">
      <c r="Q119" s="110">
        <v>39066</v>
      </c>
      <c r="R119" s="112">
        <v>119.31177887384989</v>
      </c>
      <c r="S119" s="112">
        <v>108.86031210918384</v>
      </c>
      <c r="W119" s="102"/>
    </row>
    <row r="120" spans="17:23" x14ac:dyDescent="0.2">
      <c r="Q120" s="110">
        <v>39069</v>
      </c>
      <c r="R120" s="112">
        <v>118.98259147294904</v>
      </c>
      <c r="S120" s="112">
        <v>108.30297428089827</v>
      </c>
      <c r="W120" s="102"/>
    </row>
    <row r="121" spans="17:23" x14ac:dyDescent="0.2">
      <c r="Q121" s="110">
        <v>39070</v>
      </c>
      <c r="R121" s="112">
        <v>118.2512467972809</v>
      </c>
      <c r="S121" s="112">
        <v>108.22956881083138</v>
      </c>
      <c r="W121" s="102"/>
    </row>
    <row r="122" spans="17:23" x14ac:dyDescent="0.2">
      <c r="Q122" s="110">
        <v>39071</v>
      </c>
      <c r="R122" s="112">
        <v>118.32476531681544</v>
      </c>
      <c r="S122" s="112">
        <v>109.0315915393399</v>
      </c>
      <c r="W122" s="102"/>
    </row>
    <row r="123" spans="17:23" x14ac:dyDescent="0.2">
      <c r="Q123" s="110">
        <v>39072</v>
      </c>
      <c r="R123" s="112">
        <v>117.44638360207828</v>
      </c>
      <c r="S123" s="112">
        <v>108.65097058343756</v>
      </c>
      <c r="W123" s="102"/>
    </row>
    <row r="124" spans="17:23" x14ac:dyDescent="0.2">
      <c r="Q124" s="110">
        <v>39073</v>
      </c>
      <c r="R124" s="112">
        <v>117.08098558707829</v>
      </c>
      <c r="S124" s="112">
        <v>108.82768745582078</v>
      </c>
      <c r="W124" s="102"/>
    </row>
    <row r="125" spans="17:23" x14ac:dyDescent="0.2">
      <c r="Q125" s="110">
        <v>39077</v>
      </c>
      <c r="R125" s="112">
        <v>119.97070232131982</v>
      </c>
      <c r="S125" s="112">
        <v>109.93964439127835</v>
      </c>
      <c r="W125" s="102"/>
    </row>
    <row r="126" spans="17:23" x14ac:dyDescent="0.2">
      <c r="Q126" s="110">
        <v>39078</v>
      </c>
      <c r="R126" s="112">
        <v>121.76257907355691</v>
      </c>
      <c r="S126" s="112">
        <v>111.38328530259366</v>
      </c>
      <c r="W126" s="102"/>
    </row>
    <row r="127" spans="17:23" x14ac:dyDescent="0.2">
      <c r="Q127" s="110">
        <v>39079</v>
      </c>
      <c r="R127" s="112">
        <v>121.68960919969055</v>
      </c>
      <c r="S127" s="112">
        <v>111.10053830678049</v>
      </c>
      <c r="W127" s="102"/>
    </row>
    <row r="128" spans="17:23" x14ac:dyDescent="0.2">
      <c r="Q128" s="110">
        <v>39080</v>
      </c>
      <c r="R128" s="112">
        <v>121.83554894742329</v>
      </c>
      <c r="S128" s="112">
        <v>110.15442335925181</v>
      </c>
      <c r="W128" s="102"/>
    </row>
    <row r="129" spans="17:23" x14ac:dyDescent="0.2">
      <c r="Q129" s="110">
        <v>39085</v>
      </c>
      <c r="R129" s="112">
        <v>123.00635880329406</v>
      </c>
      <c r="S129" s="112">
        <v>110.20879778152357</v>
      </c>
      <c r="W129" s="102"/>
    </row>
    <row r="130" spans="17:23" x14ac:dyDescent="0.2">
      <c r="Q130" s="110">
        <v>39086</v>
      </c>
      <c r="R130" s="112">
        <v>123.92095113213033</v>
      </c>
      <c r="S130" s="112">
        <v>109.75749007666793</v>
      </c>
      <c r="W130" s="102"/>
    </row>
    <row r="131" spans="17:23" x14ac:dyDescent="0.2">
      <c r="Q131" s="110">
        <v>39087</v>
      </c>
      <c r="R131" s="112">
        <v>122.45771313512593</v>
      </c>
      <c r="S131" s="112">
        <v>108.22141264749062</v>
      </c>
      <c r="W131" s="102"/>
    </row>
    <row r="132" spans="17:23" x14ac:dyDescent="0.2">
      <c r="Q132" s="110">
        <v>39090</v>
      </c>
      <c r="R132" s="112">
        <v>122.60365288285867</v>
      </c>
      <c r="S132" s="112">
        <v>108.30841172312545</v>
      </c>
      <c r="W132" s="102"/>
    </row>
    <row r="133" spans="17:23" x14ac:dyDescent="0.2">
      <c r="Q133" s="110">
        <v>39091</v>
      </c>
      <c r="R133" s="112">
        <v>123.88419187236306</v>
      </c>
      <c r="S133" s="112">
        <v>109.41764993746942</v>
      </c>
      <c r="W133" s="102"/>
    </row>
    <row r="134" spans="17:23" x14ac:dyDescent="0.2">
      <c r="Q134" s="110">
        <v>39092</v>
      </c>
      <c r="R134" s="112">
        <v>125.74958714413469</v>
      </c>
      <c r="S134" s="112">
        <v>109.89614485346094</v>
      </c>
      <c r="W134" s="102"/>
    </row>
    <row r="135" spans="17:23" x14ac:dyDescent="0.2">
      <c r="Q135" s="110">
        <v>39093</v>
      </c>
      <c r="R135" s="112">
        <v>131.34577295944959</v>
      </c>
      <c r="S135" s="112">
        <v>111.79381219074547</v>
      </c>
      <c r="W135" s="102"/>
    </row>
    <row r="136" spans="17:23" x14ac:dyDescent="0.2">
      <c r="Q136" s="110">
        <v>39094</v>
      </c>
      <c r="R136" s="112">
        <v>133.50359637235482</v>
      </c>
      <c r="S136" s="112">
        <v>112.133652329944</v>
      </c>
      <c r="W136" s="102"/>
    </row>
    <row r="137" spans="17:23" x14ac:dyDescent="0.2">
      <c r="Q137" s="110">
        <v>39098</v>
      </c>
      <c r="R137" s="112">
        <v>133.21116823122122</v>
      </c>
      <c r="S137" s="112">
        <v>111.81556195965418</v>
      </c>
      <c r="W137" s="102"/>
    </row>
    <row r="138" spans="17:23" x14ac:dyDescent="0.2">
      <c r="Q138" s="110">
        <v>39099</v>
      </c>
      <c r="R138" s="112">
        <v>131.7846894939841</v>
      </c>
      <c r="S138" s="112">
        <v>111.11413191234843</v>
      </c>
      <c r="W138" s="102"/>
    </row>
    <row r="139" spans="17:23" x14ac:dyDescent="0.2">
      <c r="Q139" s="110">
        <v>39100</v>
      </c>
      <c r="R139" s="112">
        <v>130.17551174924699</v>
      </c>
      <c r="S139" s="112">
        <v>110.2278288293187</v>
      </c>
      <c r="W139" s="102"/>
    </row>
    <row r="140" spans="17:23" x14ac:dyDescent="0.2">
      <c r="Q140" s="110">
        <v>39101</v>
      </c>
      <c r="R140" s="112">
        <v>129.29767868017797</v>
      </c>
      <c r="S140" s="112">
        <v>110.26860964602251</v>
      </c>
      <c r="W140" s="102"/>
    </row>
    <row r="141" spans="17:23" x14ac:dyDescent="0.2">
      <c r="Q141" s="110">
        <v>39104</v>
      </c>
      <c r="R141" s="112">
        <v>128.5295747447426</v>
      </c>
      <c r="S141" s="112">
        <v>109.17296503724648</v>
      </c>
      <c r="W141" s="102"/>
    </row>
    <row r="142" spans="17:23" x14ac:dyDescent="0.2">
      <c r="Q142" s="110">
        <v>39105</v>
      </c>
      <c r="R142" s="112">
        <v>129.44361842791071</v>
      </c>
      <c r="S142" s="112">
        <v>109.95323799684628</v>
      </c>
      <c r="W142" s="102"/>
    </row>
    <row r="143" spans="17:23" x14ac:dyDescent="0.2">
      <c r="Q143" s="110">
        <v>39106</v>
      </c>
      <c r="R143" s="112">
        <v>130.13875248947971</v>
      </c>
      <c r="S143" s="112">
        <v>110.74438584090045</v>
      </c>
      <c r="W143" s="102"/>
    </row>
    <row r="144" spans="17:23" x14ac:dyDescent="0.2">
      <c r="Q144" s="110">
        <v>39107</v>
      </c>
      <c r="R144" s="112">
        <v>129.33388929427707</v>
      </c>
      <c r="S144" s="112">
        <v>108.74068838018596</v>
      </c>
      <c r="W144" s="102"/>
    </row>
    <row r="145" spans="17:23" x14ac:dyDescent="0.2">
      <c r="Q145" s="110">
        <v>39108</v>
      </c>
      <c r="R145" s="112">
        <v>129.6998359549452</v>
      </c>
      <c r="S145" s="112">
        <v>108.24588113751291</v>
      </c>
      <c r="W145" s="102"/>
    </row>
    <row r="146" spans="17:23" x14ac:dyDescent="0.2">
      <c r="Q146" s="110">
        <v>39111</v>
      </c>
      <c r="R146" s="112">
        <v>130.17551174924699</v>
      </c>
      <c r="S146" s="112">
        <v>108.2948181175575</v>
      </c>
      <c r="W146" s="102"/>
    </row>
    <row r="147" spans="17:23" x14ac:dyDescent="0.2">
      <c r="Q147" s="110">
        <v>39112</v>
      </c>
      <c r="R147" s="112">
        <v>130.57766902401423</v>
      </c>
      <c r="S147" s="112">
        <v>109.25724539176771</v>
      </c>
      <c r="W147" s="102"/>
    </row>
    <row r="148" spans="17:23" x14ac:dyDescent="0.2">
      <c r="Q148" s="110">
        <v>39113</v>
      </c>
      <c r="R148" s="112">
        <v>130.39442137084606</v>
      </c>
      <c r="S148" s="112">
        <v>111.11141319123485</v>
      </c>
      <c r="W148" s="102"/>
    </row>
    <row r="149" spans="17:23" x14ac:dyDescent="0.2">
      <c r="Q149" s="110">
        <v>39114</v>
      </c>
      <c r="R149" s="112">
        <v>131.1992845660487</v>
      </c>
      <c r="S149" s="112">
        <v>111.63612636615736</v>
      </c>
      <c r="W149" s="102"/>
    </row>
    <row r="150" spans="17:23" x14ac:dyDescent="0.2">
      <c r="Q150" s="110">
        <v>39115</v>
      </c>
      <c r="R150" s="112">
        <v>132.22360602851859</v>
      </c>
      <c r="S150" s="112">
        <v>112.23696373226035</v>
      </c>
      <c r="W150" s="102"/>
    </row>
    <row r="151" spans="17:23" x14ac:dyDescent="0.2">
      <c r="Q151" s="110">
        <v>39118</v>
      </c>
      <c r="R151" s="112">
        <v>130.97982629878143</v>
      </c>
      <c r="S151" s="112">
        <v>111.04344516339513</v>
      </c>
      <c r="W151" s="102"/>
    </row>
    <row r="152" spans="17:23" x14ac:dyDescent="0.2">
      <c r="Q152" s="110">
        <v>39119</v>
      </c>
      <c r="R152" s="112">
        <v>130.94361568468236</v>
      </c>
      <c r="S152" s="112">
        <v>111.4430971670926</v>
      </c>
      <c r="W152" s="102"/>
    </row>
    <row r="153" spans="17:23" x14ac:dyDescent="0.2">
      <c r="Q153" s="110">
        <v>39120</v>
      </c>
      <c r="R153" s="112">
        <v>130.46793989038059</v>
      </c>
      <c r="S153" s="112">
        <v>112.16899570442064</v>
      </c>
      <c r="W153" s="102"/>
    </row>
    <row r="154" spans="17:23" x14ac:dyDescent="0.2">
      <c r="Q154" s="110">
        <v>39121</v>
      </c>
      <c r="R154" s="112">
        <v>131.05279617264782</v>
      </c>
      <c r="S154" s="112">
        <v>112.16627698330706</v>
      </c>
      <c r="W154" s="102"/>
    </row>
    <row r="155" spans="17:23" x14ac:dyDescent="0.2">
      <c r="Q155" s="110">
        <v>39122</v>
      </c>
      <c r="R155" s="112">
        <v>129.95550483631158</v>
      </c>
      <c r="S155" s="112">
        <v>111.35337937034419</v>
      </c>
      <c r="W155" s="102"/>
    </row>
    <row r="156" spans="17:23" x14ac:dyDescent="0.2">
      <c r="Q156" s="110">
        <v>39125</v>
      </c>
      <c r="R156" s="112">
        <v>129.07767176724258</v>
      </c>
      <c r="S156" s="112">
        <v>110.79060409983144</v>
      </c>
      <c r="W156" s="102"/>
    </row>
    <row r="157" spans="17:23" x14ac:dyDescent="0.2">
      <c r="Q157" s="110">
        <v>39126</v>
      </c>
      <c r="R157" s="112">
        <v>130.13875248947971</v>
      </c>
      <c r="S157" s="112">
        <v>112.25055733782828</v>
      </c>
      <c r="W157" s="102"/>
    </row>
    <row r="158" spans="17:23" x14ac:dyDescent="0.2">
      <c r="Q158" s="110">
        <v>39127</v>
      </c>
      <c r="R158" s="112">
        <v>129.29767868017797</v>
      </c>
      <c r="S158" s="112">
        <v>113.09879832526779</v>
      </c>
      <c r="W158" s="102"/>
    </row>
    <row r="159" spans="17:23" x14ac:dyDescent="0.2">
      <c r="Q159" s="110">
        <v>39128</v>
      </c>
      <c r="R159" s="112">
        <v>128.96849127927709</v>
      </c>
      <c r="S159" s="112">
        <v>113.35435810994508</v>
      </c>
      <c r="W159" s="102"/>
    </row>
    <row r="160" spans="17:23" x14ac:dyDescent="0.2">
      <c r="Q160" s="110">
        <v>39129</v>
      </c>
      <c r="R160" s="112">
        <v>119.97070232131982</v>
      </c>
      <c r="S160" s="112">
        <v>113.43591974335273</v>
      </c>
      <c r="W160" s="102"/>
    </row>
    <row r="161" spans="17:23" x14ac:dyDescent="0.2">
      <c r="Q161" s="110">
        <v>39133</v>
      </c>
      <c r="R161" s="112">
        <v>120.44582946995344</v>
      </c>
      <c r="S161" s="112">
        <v>114.50981458322005</v>
      </c>
      <c r="W161" s="102"/>
    </row>
    <row r="162" spans="17:23" x14ac:dyDescent="0.2">
      <c r="Q162" s="110">
        <v>39134</v>
      </c>
      <c r="R162" s="112">
        <v>122.93284028375955</v>
      </c>
      <c r="S162" s="112">
        <v>117.051818824425</v>
      </c>
      <c r="W162" s="102"/>
    </row>
    <row r="163" spans="17:23" x14ac:dyDescent="0.2">
      <c r="Q163" s="110">
        <v>39135</v>
      </c>
      <c r="R163" s="112">
        <v>121.6166393258242</v>
      </c>
      <c r="S163" s="112">
        <v>116.80985264531564</v>
      </c>
      <c r="W163" s="102"/>
    </row>
    <row r="164" spans="17:23" x14ac:dyDescent="0.2">
      <c r="Q164" s="110">
        <v>39136</v>
      </c>
      <c r="R164" s="112">
        <v>121.98203734082416</v>
      </c>
      <c r="S164" s="112">
        <v>117.53031374041652</v>
      </c>
      <c r="W164" s="102"/>
    </row>
    <row r="165" spans="17:23" x14ac:dyDescent="0.2">
      <c r="Q165" s="110">
        <v>39139</v>
      </c>
      <c r="R165" s="112">
        <v>120.70204699698793</v>
      </c>
      <c r="S165" s="112">
        <v>116.48632483279866</v>
      </c>
      <c r="W165" s="102"/>
    </row>
    <row r="166" spans="17:23" x14ac:dyDescent="0.2">
      <c r="Q166" s="110">
        <v>39140</v>
      </c>
      <c r="R166" s="112">
        <v>116.34909226574203</v>
      </c>
      <c r="S166" s="112">
        <v>112.38105595128052</v>
      </c>
      <c r="W166" s="102"/>
    </row>
    <row r="167" spans="17:23" x14ac:dyDescent="0.2">
      <c r="Q167" s="110">
        <v>39141</v>
      </c>
      <c r="R167" s="112">
        <v>116.97125645344467</v>
      </c>
      <c r="S167" s="112">
        <v>113.03354901854168</v>
      </c>
      <c r="W167" s="102"/>
    </row>
    <row r="168" spans="17:23" x14ac:dyDescent="0.2">
      <c r="Q168" s="110">
        <v>39142</v>
      </c>
      <c r="R168" s="112">
        <v>116.64206905254379</v>
      </c>
      <c r="S168" s="112">
        <v>112.69642760045674</v>
      </c>
      <c r="W168" s="102"/>
    </row>
    <row r="169" spans="17:23" x14ac:dyDescent="0.2">
      <c r="Q169" s="110">
        <v>39143</v>
      </c>
      <c r="R169" s="112">
        <v>115.76423598347479</v>
      </c>
      <c r="S169" s="112">
        <v>111.36425425479854</v>
      </c>
      <c r="W169" s="102"/>
    </row>
    <row r="170" spans="17:23" x14ac:dyDescent="0.2">
      <c r="Q170" s="110">
        <v>39146</v>
      </c>
      <c r="R170" s="112">
        <v>114.19126885283679</v>
      </c>
      <c r="S170" s="112">
        <v>109.42580610081018</v>
      </c>
      <c r="W170" s="102"/>
    </row>
    <row r="171" spans="17:23" x14ac:dyDescent="0.2">
      <c r="Q171" s="110">
        <v>39147</v>
      </c>
      <c r="R171" s="112">
        <v>117.99557791591457</v>
      </c>
      <c r="S171" s="112">
        <v>111.15219400793866</v>
      </c>
      <c r="W171" s="102"/>
    </row>
    <row r="172" spans="17:23" x14ac:dyDescent="0.2">
      <c r="Q172" s="110">
        <v>39148</v>
      </c>
      <c r="R172" s="112">
        <v>117.62963125524642</v>
      </c>
      <c r="S172" s="112">
        <v>110.66554292860638</v>
      </c>
      <c r="W172" s="102"/>
    </row>
    <row r="173" spans="17:23" x14ac:dyDescent="0.2">
      <c r="Q173" s="110">
        <v>39149</v>
      </c>
      <c r="R173" s="112">
        <v>116.67827966664288</v>
      </c>
      <c r="S173" s="112">
        <v>111.38600402370724</v>
      </c>
      <c r="W173" s="102"/>
    </row>
    <row r="174" spans="17:23" x14ac:dyDescent="0.2">
      <c r="Q174" s="110">
        <v>39150</v>
      </c>
      <c r="R174" s="112">
        <v>116.64206905254379</v>
      </c>
      <c r="S174" s="112">
        <v>111.95421673644718</v>
      </c>
      <c r="W174" s="102"/>
    </row>
    <row r="175" spans="17:23" x14ac:dyDescent="0.2">
      <c r="Q175" s="110">
        <v>39153</v>
      </c>
      <c r="R175" s="112">
        <v>117.15395546094464</v>
      </c>
      <c r="S175" s="112">
        <v>112.45989886357458</v>
      </c>
      <c r="W175" s="102"/>
    </row>
    <row r="176" spans="17:23" x14ac:dyDescent="0.2">
      <c r="Q176" s="110">
        <v>39154</v>
      </c>
      <c r="R176" s="112">
        <v>116.89828657957831</v>
      </c>
      <c r="S176" s="112">
        <v>110.11636126366157</v>
      </c>
      <c r="W176" s="102"/>
    </row>
    <row r="177" spans="17:23" x14ac:dyDescent="0.2">
      <c r="Q177" s="110">
        <v>39155</v>
      </c>
      <c r="R177" s="112">
        <v>118.43449445044907</v>
      </c>
      <c r="S177" s="112">
        <v>110.68185525528791</v>
      </c>
      <c r="W177" s="102"/>
    </row>
    <row r="178" spans="17:23" x14ac:dyDescent="0.2">
      <c r="Q178" s="110">
        <v>39156</v>
      </c>
      <c r="R178" s="112">
        <v>117.26368459457828</v>
      </c>
      <c r="S178" s="112">
        <v>110.69001141862869</v>
      </c>
      <c r="W178" s="102"/>
    </row>
    <row r="179" spans="17:23" x14ac:dyDescent="0.2">
      <c r="Q179" s="110">
        <v>39157</v>
      </c>
      <c r="R179" s="112">
        <v>115.28856018917301</v>
      </c>
      <c r="S179" s="112">
        <v>109.56174215648959</v>
      </c>
      <c r="W179" s="102"/>
    </row>
    <row r="180" spans="17:23" x14ac:dyDescent="0.2">
      <c r="Q180" s="110">
        <v>39160</v>
      </c>
      <c r="R180" s="112">
        <v>117.08098558707829</v>
      </c>
      <c r="S180" s="112">
        <v>110.82051003208092</v>
      </c>
      <c r="W180" s="102"/>
    </row>
    <row r="181" spans="17:23" x14ac:dyDescent="0.2">
      <c r="Q181" s="110">
        <v>39161</v>
      </c>
      <c r="R181" s="112">
        <v>116.75179818617741</v>
      </c>
      <c r="S181" s="112">
        <v>111.46484693600131</v>
      </c>
      <c r="W181" s="102"/>
    </row>
    <row r="182" spans="17:23" x14ac:dyDescent="0.2">
      <c r="Q182" s="110">
        <v>39162</v>
      </c>
      <c r="R182" s="112">
        <v>115.5815369759748</v>
      </c>
      <c r="S182" s="112">
        <v>112.6366157359578</v>
      </c>
      <c r="W182" s="102"/>
    </row>
    <row r="183" spans="17:23" x14ac:dyDescent="0.2">
      <c r="Q183" s="110">
        <v>39163</v>
      </c>
      <c r="R183" s="112">
        <v>114.66694464713854</v>
      </c>
      <c r="S183" s="112">
        <v>112.7535207438421</v>
      </c>
      <c r="W183" s="102"/>
    </row>
    <row r="184" spans="17:23" x14ac:dyDescent="0.2">
      <c r="Q184" s="110">
        <v>39164</v>
      </c>
      <c r="R184" s="112">
        <v>115.43504858257391</v>
      </c>
      <c r="S184" s="112">
        <v>113.04170518188245</v>
      </c>
      <c r="W184" s="102"/>
    </row>
    <row r="185" spans="17:23" x14ac:dyDescent="0.2">
      <c r="Q185" s="110">
        <v>39167</v>
      </c>
      <c r="R185" s="112">
        <v>117.73936038888004</v>
      </c>
      <c r="S185" s="112">
        <v>112.10374639769452</v>
      </c>
      <c r="W185" s="102"/>
    </row>
    <row r="186" spans="17:23" x14ac:dyDescent="0.2">
      <c r="Q186" s="110">
        <v>39168</v>
      </c>
      <c r="R186" s="112">
        <v>116.93449719367742</v>
      </c>
      <c r="S186" s="112">
        <v>111.56543961720406</v>
      </c>
      <c r="W186" s="102"/>
    </row>
    <row r="187" spans="17:23" x14ac:dyDescent="0.2">
      <c r="Q187" s="110">
        <v>39169</v>
      </c>
      <c r="R187" s="112">
        <v>117.30044385434554</v>
      </c>
      <c r="S187" s="112">
        <v>110.56495024740363</v>
      </c>
      <c r="W187" s="102"/>
    </row>
    <row r="188" spans="17:23" x14ac:dyDescent="0.2">
      <c r="Q188" s="110">
        <v>39170</v>
      </c>
      <c r="R188" s="112">
        <v>117.88530013661276</v>
      </c>
      <c r="S188" s="112">
        <v>110.95372736664673</v>
      </c>
      <c r="W188" s="102"/>
    </row>
    <row r="189" spans="17:23" x14ac:dyDescent="0.2">
      <c r="Q189" s="110">
        <v>39171</v>
      </c>
      <c r="R189" s="112">
        <v>120.2998897222207</v>
      </c>
      <c r="S189" s="112">
        <v>111.76390625849601</v>
      </c>
      <c r="W189" s="102"/>
    </row>
    <row r="190" spans="17:23" x14ac:dyDescent="0.2">
      <c r="Q190" s="110">
        <v>39174</v>
      </c>
      <c r="R190" s="112">
        <v>120.1534013288198</v>
      </c>
      <c r="S190" s="112">
        <v>112.25327605894188</v>
      </c>
      <c r="W190" s="102"/>
    </row>
    <row r="191" spans="17:23" x14ac:dyDescent="0.2">
      <c r="Q191" s="110">
        <v>39175</v>
      </c>
      <c r="R191" s="112">
        <v>121.87230820719054</v>
      </c>
      <c r="S191" s="112">
        <v>114.38475341199499</v>
      </c>
      <c r="W191" s="102"/>
    </row>
    <row r="192" spans="17:23" x14ac:dyDescent="0.2">
      <c r="Q192" s="110">
        <v>39176</v>
      </c>
      <c r="R192" s="112">
        <v>120.07988280928529</v>
      </c>
      <c r="S192" s="112">
        <v>113.40057636887609</v>
      </c>
      <c r="W192" s="102"/>
    </row>
    <row r="193" spans="17:23" x14ac:dyDescent="0.2">
      <c r="Q193" s="110">
        <v>39177</v>
      </c>
      <c r="R193" s="112">
        <v>121.21393340538881</v>
      </c>
      <c r="S193" s="112">
        <v>113.40873253221685</v>
      </c>
      <c r="W193" s="102"/>
    </row>
    <row r="194" spans="17:23" x14ac:dyDescent="0.2">
      <c r="Q194" s="110">
        <v>39181</v>
      </c>
      <c r="R194" s="112">
        <v>120.88474600448791</v>
      </c>
      <c r="S194" s="112">
        <v>112.86226958838563</v>
      </c>
      <c r="W194" s="102"/>
    </row>
    <row r="195" spans="17:23" x14ac:dyDescent="0.2">
      <c r="Q195" s="110">
        <v>39182</v>
      </c>
      <c r="R195" s="112">
        <v>118.90962159908266</v>
      </c>
      <c r="S195" s="112">
        <v>113.25376542874233</v>
      </c>
      <c r="W195" s="102"/>
    </row>
    <row r="196" spans="17:23" x14ac:dyDescent="0.2">
      <c r="Q196" s="110">
        <v>39183</v>
      </c>
      <c r="R196" s="112">
        <v>116.97125645344467</v>
      </c>
      <c r="S196" s="112">
        <v>111.52194007938665</v>
      </c>
      <c r="W196" s="102"/>
    </row>
    <row r="197" spans="17:23" x14ac:dyDescent="0.2">
      <c r="Q197" s="110">
        <v>39184</v>
      </c>
      <c r="R197" s="112">
        <v>118.69016333181543</v>
      </c>
      <c r="S197" s="112">
        <v>111.52465880050025</v>
      </c>
      <c r="W197" s="102"/>
    </row>
    <row r="198" spans="17:23" x14ac:dyDescent="0.2">
      <c r="Q198" s="110">
        <v>39185</v>
      </c>
      <c r="R198" s="112">
        <v>119.82421392791892</v>
      </c>
      <c r="S198" s="112">
        <v>111.80196835408624</v>
      </c>
      <c r="W198" s="102"/>
    </row>
    <row r="199" spans="17:23" x14ac:dyDescent="0.2">
      <c r="Q199" s="110">
        <v>39188</v>
      </c>
      <c r="R199" s="112">
        <v>122.16473634832414</v>
      </c>
      <c r="S199" s="112">
        <v>113.86275895818608</v>
      </c>
      <c r="W199" s="102"/>
    </row>
    <row r="200" spans="17:23" x14ac:dyDescent="0.2">
      <c r="Q200" s="110">
        <v>39189</v>
      </c>
      <c r="R200" s="112">
        <v>121.32366253902244</v>
      </c>
      <c r="S200" s="112">
        <v>113.55282475123703</v>
      </c>
      <c r="W200" s="102"/>
    </row>
    <row r="201" spans="17:23" x14ac:dyDescent="0.2">
      <c r="Q201" s="110">
        <v>39190</v>
      </c>
      <c r="R201" s="112">
        <v>120.77501687085429</v>
      </c>
      <c r="S201" s="112">
        <v>113.42776358001197</v>
      </c>
      <c r="W201" s="102"/>
    </row>
    <row r="202" spans="17:23" x14ac:dyDescent="0.2">
      <c r="Q202" s="110">
        <v>39191</v>
      </c>
      <c r="R202" s="112">
        <v>121.57988006605693</v>
      </c>
      <c r="S202" s="112">
        <v>112.40552444130282</v>
      </c>
      <c r="W202" s="102"/>
    </row>
    <row r="203" spans="17:23" x14ac:dyDescent="0.2">
      <c r="Q203" s="110">
        <v>39192</v>
      </c>
      <c r="R203" s="112">
        <v>124.32310840689756</v>
      </c>
      <c r="S203" s="112">
        <v>113.66972975912131</v>
      </c>
      <c r="W203" s="102"/>
    </row>
    <row r="204" spans="17:23" x14ac:dyDescent="0.2">
      <c r="Q204" s="110">
        <v>39195</v>
      </c>
      <c r="R204" s="112">
        <v>124.8717540750657</v>
      </c>
      <c r="S204" s="112">
        <v>112.93023761622533</v>
      </c>
      <c r="W204" s="102"/>
    </row>
    <row r="205" spans="17:23" x14ac:dyDescent="0.2">
      <c r="Q205" s="110">
        <v>39196</v>
      </c>
      <c r="R205" s="112">
        <v>120.99447513812153</v>
      </c>
      <c r="S205" s="112">
        <v>112.50883584361917</v>
      </c>
      <c r="W205" s="102"/>
    </row>
    <row r="206" spans="17:23" x14ac:dyDescent="0.2">
      <c r="Q206" s="110">
        <v>39197</v>
      </c>
      <c r="R206" s="112">
        <v>120.77501687085429</v>
      </c>
      <c r="S206" s="112">
        <v>113.8355717470502</v>
      </c>
      <c r="W206" s="102"/>
    </row>
    <row r="207" spans="17:23" x14ac:dyDescent="0.2">
      <c r="Q207" s="110">
        <v>39198</v>
      </c>
      <c r="R207" s="112">
        <v>122.27501412762595</v>
      </c>
      <c r="S207" s="112">
        <v>113.77575988255126</v>
      </c>
      <c r="W207" s="102"/>
    </row>
    <row r="208" spans="17:23" x14ac:dyDescent="0.2">
      <c r="Q208" s="110">
        <v>39199</v>
      </c>
      <c r="R208" s="112">
        <v>123.8474326125958</v>
      </c>
      <c r="S208" s="112">
        <v>112.51155456473275</v>
      </c>
      <c r="W208" s="102"/>
    </row>
    <row r="209" spans="17:23" x14ac:dyDescent="0.2">
      <c r="Q209" s="110">
        <v>39202</v>
      </c>
      <c r="R209" s="112">
        <v>122.20149560809143</v>
      </c>
      <c r="S209" s="112">
        <v>110.35560872165733</v>
      </c>
      <c r="W209" s="102"/>
    </row>
    <row r="210" spans="17:23" x14ac:dyDescent="0.2">
      <c r="Q210" s="110">
        <v>39203</v>
      </c>
      <c r="R210" s="112">
        <v>123.62797434532854</v>
      </c>
      <c r="S210" s="112">
        <v>111.40231635038877</v>
      </c>
      <c r="W210" s="102"/>
    </row>
    <row r="211" spans="17:23" x14ac:dyDescent="0.2">
      <c r="Q211" s="110">
        <v>39204</v>
      </c>
      <c r="R211" s="112">
        <v>126.33444342640193</v>
      </c>
      <c r="S211" s="112">
        <v>112.28861943341852</v>
      </c>
      <c r="W211" s="102"/>
    </row>
    <row r="212" spans="17:23" x14ac:dyDescent="0.2">
      <c r="Q212" s="110">
        <v>39205</v>
      </c>
      <c r="R212" s="112">
        <v>125.12797160210022</v>
      </c>
      <c r="S212" s="112">
        <v>111.51650263715948</v>
      </c>
      <c r="W212" s="102"/>
    </row>
    <row r="213" spans="17:23" x14ac:dyDescent="0.2">
      <c r="Q213" s="110">
        <v>39206</v>
      </c>
      <c r="R213" s="112">
        <v>123.04311806306133</v>
      </c>
      <c r="S213" s="112">
        <v>111.72856288401935</v>
      </c>
      <c r="W213" s="102"/>
    </row>
    <row r="214" spans="17:23" x14ac:dyDescent="0.2">
      <c r="Q214" s="110">
        <v>39209</v>
      </c>
      <c r="R214" s="112">
        <v>124.54256667416482</v>
      </c>
      <c r="S214" s="112">
        <v>112.51971072807352</v>
      </c>
      <c r="W214" s="102"/>
    </row>
    <row r="215" spans="17:23" x14ac:dyDescent="0.2">
      <c r="Q215" s="110">
        <v>39210</v>
      </c>
      <c r="R215" s="112">
        <v>124.2501385330312</v>
      </c>
      <c r="S215" s="112">
        <v>112.80517644500027</v>
      </c>
      <c r="W215" s="102"/>
    </row>
    <row r="216" spans="17:23" x14ac:dyDescent="0.2">
      <c r="Q216" s="110">
        <v>39211</v>
      </c>
      <c r="R216" s="112">
        <v>126.44417256003557</v>
      </c>
      <c r="S216" s="112">
        <v>113.3516393888315</v>
      </c>
      <c r="W216" s="102"/>
    </row>
    <row r="217" spans="17:23" x14ac:dyDescent="0.2">
      <c r="Q217" s="110">
        <v>39212</v>
      </c>
      <c r="R217" s="112">
        <v>125.31067060960019</v>
      </c>
      <c r="S217" s="112">
        <v>111.10325702789407</v>
      </c>
      <c r="W217" s="102"/>
    </row>
    <row r="218" spans="17:23" x14ac:dyDescent="0.2">
      <c r="Q218" s="110">
        <v>39213</v>
      </c>
      <c r="R218" s="112">
        <v>134.60088770869109</v>
      </c>
      <c r="S218" s="112">
        <v>112.56049154477734</v>
      </c>
      <c r="W218" s="102"/>
    </row>
    <row r="219" spans="17:23" x14ac:dyDescent="0.2">
      <c r="Q219" s="110">
        <v>39216</v>
      </c>
      <c r="R219" s="112">
        <v>132.44306429578583</v>
      </c>
      <c r="S219" s="112">
        <v>112.09287151324017</v>
      </c>
      <c r="W219" s="102"/>
    </row>
    <row r="220" spans="17:23" x14ac:dyDescent="0.2">
      <c r="Q220" s="110">
        <v>39217</v>
      </c>
      <c r="R220" s="112">
        <v>129.77280582881156</v>
      </c>
      <c r="S220" s="112">
        <v>111.02713283671361</v>
      </c>
      <c r="W220" s="102"/>
    </row>
    <row r="221" spans="17:23" x14ac:dyDescent="0.2">
      <c r="Q221" s="110">
        <v>39218</v>
      </c>
      <c r="R221" s="112">
        <v>129.51658830177703</v>
      </c>
      <c r="S221" s="112">
        <v>112.26143222228264</v>
      </c>
      <c r="W221" s="102"/>
    </row>
    <row r="222" spans="17:23" x14ac:dyDescent="0.2">
      <c r="Q222" s="110">
        <v>39219</v>
      </c>
      <c r="R222" s="112">
        <v>127.65119303000542</v>
      </c>
      <c r="S222" s="112">
        <v>110.89663422326139</v>
      </c>
      <c r="W222" s="102"/>
    </row>
    <row r="223" spans="17:23" x14ac:dyDescent="0.2">
      <c r="Q223" s="110">
        <v>39220</v>
      </c>
      <c r="R223" s="112">
        <v>128.67551449247534</v>
      </c>
      <c r="S223" s="112">
        <v>111.6035017127943</v>
      </c>
      <c r="W223" s="102"/>
    </row>
    <row r="224" spans="17:23" x14ac:dyDescent="0.2">
      <c r="Q224" s="110">
        <v>39223</v>
      </c>
      <c r="R224" s="112">
        <v>133.5765662462212</v>
      </c>
      <c r="S224" s="112">
        <v>112.77255179163721</v>
      </c>
      <c r="W224" s="102"/>
    </row>
    <row r="225" spans="17:23" x14ac:dyDescent="0.2">
      <c r="Q225" s="110">
        <v>39224</v>
      </c>
      <c r="R225" s="112">
        <v>133.06467983782034</v>
      </c>
      <c r="S225" s="112">
        <v>113.48757544451091</v>
      </c>
      <c r="W225" s="102"/>
    </row>
    <row r="226" spans="17:23" x14ac:dyDescent="0.2">
      <c r="Q226" s="110">
        <v>39225</v>
      </c>
      <c r="R226" s="112">
        <v>132.22360602851859</v>
      </c>
      <c r="S226" s="112">
        <v>112.59039747702681</v>
      </c>
      <c r="W226" s="102"/>
    </row>
    <row r="227" spans="17:23" x14ac:dyDescent="0.2">
      <c r="Q227" s="110">
        <v>39226</v>
      </c>
      <c r="R227" s="112">
        <v>133.28413810508761</v>
      </c>
      <c r="S227" s="112">
        <v>112.32396280789517</v>
      </c>
      <c r="W227" s="102"/>
    </row>
    <row r="228" spans="17:23" x14ac:dyDescent="0.2">
      <c r="Q228" s="110">
        <v>39227</v>
      </c>
      <c r="R228" s="112">
        <v>133.17440897145397</v>
      </c>
      <c r="S228" s="112">
        <v>113.41688869555762</v>
      </c>
      <c r="W228" s="102"/>
    </row>
    <row r="229" spans="17:23" x14ac:dyDescent="0.2">
      <c r="Q229" s="110">
        <v>39231</v>
      </c>
      <c r="R229" s="112">
        <v>132.62576330328582</v>
      </c>
      <c r="S229" s="112">
        <v>112.90305040508945</v>
      </c>
      <c r="W229" s="102"/>
    </row>
    <row r="230" spans="17:23" x14ac:dyDescent="0.2">
      <c r="Q230" s="110">
        <v>39232</v>
      </c>
      <c r="R230" s="112">
        <v>132.58955268918675</v>
      </c>
      <c r="S230" s="112">
        <v>112.93023761622533</v>
      </c>
      <c r="W230" s="102"/>
    </row>
    <row r="231" spans="17:23" x14ac:dyDescent="0.2">
      <c r="Q231" s="110">
        <v>39233</v>
      </c>
      <c r="R231" s="112">
        <v>134.1257605600575</v>
      </c>
      <c r="S231" s="112">
        <v>113.32445217769562</v>
      </c>
      <c r="W231" s="102"/>
    </row>
    <row r="232" spans="17:23" x14ac:dyDescent="0.2">
      <c r="Q232" s="110">
        <v>39234</v>
      </c>
      <c r="R232" s="112">
        <v>134.7106168423247</v>
      </c>
      <c r="S232" s="112">
        <v>114.19172421293024</v>
      </c>
      <c r="W232" s="102"/>
    </row>
    <row r="233" spans="17:23" x14ac:dyDescent="0.2">
      <c r="Q233" s="110">
        <v>39237</v>
      </c>
      <c r="R233" s="112">
        <v>135.07656350299285</v>
      </c>
      <c r="S233" s="112">
        <v>115.09433962264151</v>
      </c>
      <c r="W233" s="102"/>
    </row>
    <row r="234" spans="17:23" x14ac:dyDescent="0.2">
      <c r="Q234" s="110">
        <v>39238</v>
      </c>
      <c r="R234" s="112">
        <v>134.4181887011911</v>
      </c>
      <c r="S234" s="112">
        <v>114.42009678647165</v>
      </c>
      <c r="W234" s="102"/>
    </row>
    <row r="235" spans="17:23" x14ac:dyDescent="0.2">
      <c r="Q235" s="110">
        <v>39239</v>
      </c>
      <c r="R235" s="112">
        <v>131.71171962011775</v>
      </c>
      <c r="S235" s="112">
        <v>110.9374150399652</v>
      </c>
      <c r="W235" s="102"/>
    </row>
    <row r="236" spans="17:23" x14ac:dyDescent="0.2">
      <c r="Q236" s="110">
        <v>39240</v>
      </c>
      <c r="R236" s="112">
        <v>126.40796194593645</v>
      </c>
      <c r="S236" s="112">
        <v>108.78418791800337</v>
      </c>
      <c r="W236" s="102"/>
    </row>
    <row r="237" spans="17:23" x14ac:dyDescent="0.2">
      <c r="Q237" s="110">
        <v>39241</v>
      </c>
      <c r="R237" s="112">
        <v>128.01713969067356</v>
      </c>
      <c r="S237" s="112">
        <v>110.10820510032082</v>
      </c>
      <c r="W237" s="102"/>
    </row>
    <row r="238" spans="17:23" x14ac:dyDescent="0.2">
      <c r="Q238" s="110">
        <v>39244</v>
      </c>
      <c r="R238" s="112">
        <v>126.44417256003557</v>
      </c>
      <c r="S238" s="112">
        <v>109.46930563862759</v>
      </c>
      <c r="W238" s="102"/>
    </row>
    <row r="239" spans="17:23" x14ac:dyDescent="0.2">
      <c r="Q239" s="110">
        <v>39245</v>
      </c>
      <c r="R239" s="112">
        <v>124.2501385330312</v>
      </c>
      <c r="S239" s="112">
        <v>108.12081996628785</v>
      </c>
      <c r="W239" s="102"/>
    </row>
    <row r="240" spans="17:23" x14ac:dyDescent="0.2">
      <c r="Q240" s="110">
        <v>39246</v>
      </c>
      <c r="R240" s="112">
        <v>124.1766200134967</v>
      </c>
      <c r="S240" s="112">
        <v>109.28715132401719</v>
      </c>
      <c r="W240" s="102"/>
    </row>
    <row r="241" spans="17:23" x14ac:dyDescent="0.2">
      <c r="Q241" s="110">
        <v>39247</v>
      </c>
      <c r="R241" s="112">
        <v>124.35986766666484</v>
      </c>
      <c r="S241" s="112">
        <v>110.00217497689087</v>
      </c>
      <c r="W241" s="102"/>
    </row>
    <row r="242" spans="17:23" x14ac:dyDescent="0.2">
      <c r="Q242" s="110">
        <v>39248</v>
      </c>
      <c r="R242" s="112">
        <v>124.72526568166479</v>
      </c>
      <c r="S242" s="112">
        <v>110.15170463813823</v>
      </c>
      <c r="W242" s="102"/>
    </row>
    <row r="243" spans="17:23" x14ac:dyDescent="0.2">
      <c r="Q243" s="110">
        <v>39251</v>
      </c>
      <c r="R243" s="112">
        <v>124.32310840689756</v>
      </c>
      <c r="S243" s="112">
        <v>109.62155402098853</v>
      </c>
      <c r="W243" s="102"/>
    </row>
    <row r="244" spans="17:23" x14ac:dyDescent="0.2">
      <c r="Q244" s="110">
        <v>39252</v>
      </c>
      <c r="R244" s="112">
        <v>122.62230683557637</v>
      </c>
      <c r="S244" s="112">
        <v>109.0533413082486</v>
      </c>
      <c r="W244" s="102"/>
    </row>
    <row r="245" spans="17:23" x14ac:dyDescent="0.2">
      <c r="Q245" s="110">
        <v>39253</v>
      </c>
      <c r="R245" s="112">
        <v>121.25069266515605</v>
      </c>
      <c r="S245" s="112">
        <v>107.59066934913817</v>
      </c>
      <c r="W245" s="102"/>
    </row>
    <row r="246" spans="17:23" x14ac:dyDescent="0.2">
      <c r="Q246" s="110">
        <v>39254</v>
      </c>
      <c r="R246" s="112">
        <v>117.84908952251367</v>
      </c>
      <c r="S246" s="112">
        <v>105.34228698820075</v>
      </c>
      <c r="W246" s="102"/>
    </row>
    <row r="247" spans="17:23" x14ac:dyDescent="0.2">
      <c r="Q247" s="110">
        <v>39255</v>
      </c>
      <c r="R247" s="112">
        <v>117.13585015389511</v>
      </c>
      <c r="S247" s="112">
        <v>104.40704692512642</v>
      </c>
      <c r="W247" s="102"/>
    </row>
    <row r="248" spans="17:23" x14ac:dyDescent="0.2">
      <c r="Q248" s="110">
        <v>39258</v>
      </c>
      <c r="R248" s="112">
        <v>115.21559031530666</v>
      </c>
      <c r="S248" s="112">
        <v>103.74367897341091</v>
      </c>
      <c r="W248" s="102"/>
    </row>
    <row r="249" spans="17:23" x14ac:dyDescent="0.2">
      <c r="Q249" s="110">
        <v>39259</v>
      </c>
      <c r="R249" s="112">
        <v>115.21559031530666</v>
      </c>
      <c r="S249" s="112">
        <v>104.4124843673536</v>
      </c>
      <c r="W249" s="102"/>
    </row>
    <row r="250" spans="17:23" x14ac:dyDescent="0.2">
      <c r="Q250" s="110">
        <v>39260</v>
      </c>
      <c r="R250" s="112">
        <v>117.02612102026148</v>
      </c>
      <c r="S250" s="112">
        <v>105.53259746615193</v>
      </c>
      <c r="W250" s="102"/>
    </row>
    <row r="251" spans="17:23" x14ac:dyDescent="0.2">
      <c r="Q251" s="110">
        <v>39261</v>
      </c>
      <c r="R251" s="112">
        <v>117.19071472071191</v>
      </c>
      <c r="S251" s="112">
        <v>104.99429068566147</v>
      </c>
      <c r="W251" s="102"/>
    </row>
    <row r="252" spans="17:23" x14ac:dyDescent="0.2">
      <c r="Q252" s="110">
        <v>39262</v>
      </c>
      <c r="R252" s="112">
        <v>117.84908952251367</v>
      </c>
      <c r="S252" s="112">
        <v>104.43967157848948</v>
      </c>
      <c r="W252" s="102"/>
    </row>
    <row r="253" spans="17:23" x14ac:dyDescent="0.2">
      <c r="Q253" s="110">
        <v>39265</v>
      </c>
      <c r="R253" s="112">
        <v>121.25069266515605</v>
      </c>
      <c r="S253" s="112">
        <v>104.93176010004893</v>
      </c>
      <c r="W253" s="102"/>
    </row>
    <row r="254" spans="17:23" x14ac:dyDescent="0.2">
      <c r="R254" s="103"/>
    </row>
    <row r="255" spans="17:23" x14ac:dyDescent="0.2">
      <c r="R255" s="103"/>
    </row>
    <row r="256" spans="17:23" x14ac:dyDescent="0.2">
      <c r="R256" s="103"/>
    </row>
    <row r="257" spans="18:18" x14ac:dyDescent="0.2">
      <c r="R257" s="103"/>
    </row>
    <row r="258" spans="18:18" x14ac:dyDescent="0.2">
      <c r="R258" s="103"/>
    </row>
    <row r="259" spans="18:18" x14ac:dyDescent="0.2">
      <c r="R259" s="103"/>
    </row>
    <row r="260" spans="18:18" x14ac:dyDescent="0.2">
      <c r="R260" s="103"/>
    </row>
    <row r="261" spans="18:18" x14ac:dyDescent="0.2">
      <c r="R261" s="103"/>
    </row>
    <row r="262" spans="18:18" x14ac:dyDescent="0.2">
      <c r="R262" s="103"/>
    </row>
    <row r="263" spans="18:18" x14ac:dyDescent="0.2">
      <c r="R263" s="103"/>
    </row>
    <row r="264" spans="18:18" x14ac:dyDescent="0.2">
      <c r="R264" s="103"/>
    </row>
    <row r="265" spans="18:18" x14ac:dyDescent="0.2">
      <c r="R265" s="103"/>
    </row>
    <row r="266" spans="18:18" x14ac:dyDescent="0.2">
      <c r="R266" s="103"/>
    </row>
    <row r="267" spans="18:18" x14ac:dyDescent="0.2">
      <c r="R267" s="103"/>
    </row>
    <row r="268" spans="18:18" x14ac:dyDescent="0.2">
      <c r="R268" s="103"/>
    </row>
    <row r="269" spans="18:18" x14ac:dyDescent="0.2">
      <c r="R269" s="103"/>
    </row>
    <row r="270" spans="18:18" x14ac:dyDescent="0.2">
      <c r="R270" s="103"/>
    </row>
    <row r="271" spans="18:18" x14ac:dyDescent="0.2">
      <c r="R271" s="103"/>
    </row>
    <row r="272" spans="18:18" x14ac:dyDescent="0.2">
      <c r="R272" s="103"/>
    </row>
    <row r="273" spans="18:18" x14ac:dyDescent="0.2">
      <c r="R273" s="103"/>
    </row>
    <row r="274" spans="18:18" x14ac:dyDescent="0.2">
      <c r="R274" s="103"/>
    </row>
    <row r="275" spans="18:18" x14ac:dyDescent="0.2">
      <c r="R275" s="103"/>
    </row>
    <row r="276" spans="18:18" x14ac:dyDescent="0.2">
      <c r="R276" s="103"/>
    </row>
    <row r="277" spans="18:18" x14ac:dyDescent="0.2">
      <c r="R277" s="103"/>
    </row>
    <row r="278" spans="18:18" x14ac:dyDescent="0.2">
      <c r="R278" s="103"/>
    </row>
    <row r="279" spans="18:18" x14ac:dyDescent="0.2">
      <c r="R279" s="103"/>
    </row>
    <row r="280" spans="18:18" x14ac:dyDescent="0.2">
      <c r="R280" s="103"/>
    </row>
    <row r="281" spans="18:18" x14ac:dyDescent="0.2">
      <c r="R281" s="103"/>
    </row>
    <row r="282" spans="18:18" x14ac:dyDescent="0.2">
      <c r="R282" s="103"/>
    </row>
    <row r="283" spans="18:18" x14ac:dyDescent="0.2">
      <c r="R283" s="103"/>
    </row>
    <row r="284" spans="18:18" x14ac:dyDescent="0.2">
      <c r="R284" s="103"/>
    </row>
    <row r="285" spans="18:18" x14ac:dyDescent="0.2">
      <c r="R285" s="103"/>
    </row>
    <row r="286" spans="18:18" x14ac:dyDescent="0.2">
      <c r="R286" s="103"/>
    </row>
    <row r="287" spans="18:18" x14ac:dyDescent="0.2">
      <c r="R287" s="103"/>
    </row>
    <row r="288" spans="18:18" x14ac:dyDescent="0.2">
      <c r="R288" s="103"/>
    </row>
    <row r="289" spans="18:18" x14ac:dyDescent="0.2">
      <c r="R289" s="103"/>
    </row>
    <row r="290" spans="18:18" x14ac:dyDescent="0.2">
      <c r="R290" s="103"/>
    </row>
    <row r="291" spans="18:18" x14ac:dyDescent="0.2">
      <c r="R291" s="103"/>
    </row>
    <row r="292" spans="18:18" x14ac:dyDescent="0.2">
      <c r="R292" s="103"/>
    </row>
    <row r="293" spans="18:18" x14ac:dyDescent="0.2">
      <c r="R293" s="103"/>
    </row>
    <row r="294" spans="18:18" x14ac:dyDescent="0.2">
      <c r="R294" s="103"/>
    </row>
    <row r="295" spans="18:18" x14ac:dyDescent="0.2">
      <c r="R295" s="103"/>
    </row>
    <row r="296" spans="18:18" x14ac:dyDescent="0.2">
      <c r="R296" s="103"/>
    </row>
    <row r="297" spans="18:18" x14ac:dyDescent="0.2">
      <c r="R297" s="103"/>
    </row>
    <row r="298" spans="18:18" x14ac:dyDescent="0.2">
      <c r="R298" s="103"/>
    </row>
    <row r="299" spans="18:18" x14ac:dyDescent="0.2">
      <c r="R299" s="103"/>
    </row>
    <row r="300" spans="18:18" x14ac:dyDescent="0.2">
      <c r="R300" s="103"/>
    </row>
    <row r="301" spans="18:18" x14ac:dyDescent="0.2">
      <c r="R301" s="103"/>
    </row>
    <row r="302" spans="18:18" x14ac:dyDescent="0.2">
      <c r="R302" s="103"/>
    </row>
    <row r="303" spans="18:18" x14ac:dyDescent="0.2">
      <c r="R303" s="103"/>
    </row>
    <row r="304" spans="18:18" x14ac:dyDescent="0.2">
      <c r="R304" s="103"/>
    </row>
    <row r="305" spans="18:18" x14ac:dyDescent="0.2">
      <c r="R305" s="103"/>
    </row>
    <row r="306" spans="18:18" x14ac:dyDescent="0.2">
      <c r="R306" s="103"/>
    </row>
    <row r="307" spans="18:18" x14ac:dyDescent="0.2">
      <c r="R307" s="103"/>
    </row>
    <row r="308" spans="18:18" x14ac:dyDescent="0.2">
      <c r="R308" s="103"/>
    </row>
    <row r="309" spans="18:18" x14ac:dyDescent="0.2">
      <c r="R309" s="103"/>
    </row>
    <row r="310" spans="18:18" x14ac:dyDescent="0.2">
      <c r="R310" s="103"/>
    </row>
    <row r="311" spans="18:18" x14ac:dyDescent="0.2">
      <c r="R311" s="103"/>
    </row>
    <row r="312" spans="18:18" x14ac:dyDescent="0.2">
      <c r="R312" s="103"/>
    </row>
    <row r="313" spans="18:18" x14ac:dyDescent="0.2">
      <c r="R313" s="103"/>
    </row>
    <row r="314" spans="18:18" x14ac:dyDescent="0.2">
      <c r="R314" s="103"/>
    </row>
    <row r="315" spans="18:18" x14ac:dyDescent="0.2">
      <c r="R315" s="103"/>
    </row>
    <row r="316" spans="18:18" x14ac:dyDescent="0.2">
      <c r="R316" s="103"/>
    </row>
    <row r="317" spans="18:18" x14ac:dyDescent="0.2">
      <c r="R317" s="103"/>
    </row>
    <row r="318" spans="18:18" x14ac:dyDescent="0.2">
      <c r="R318" s="103"/>
    </row>
    <row r="319" spans="18:18" x14ac:dyDescent="0.2">
      <c r="R319" s="103"/>
    </row>
    <row r="320" spans="18:18" x14ac:dyDescent="0.2">
      <c r="R320" s="103"/>
    </row>
    <row r="321" spans="18:18" x14ac:dyDescent="0.2">
      <c r="R321" s="103"/>
    </row>
    <row r="322" spans="18:18" x14ac:dyDescent="0.2">
      <c r="R322" s="103"/>
    </row>
    <row r="323" spans="18:18" x14ac:dyDescent="0.2">
      <c r="R323" s="103"/>
    </row>
    <row r="324" spans="18:18" x14ac:dyDescent="0.2">
      <c r="R324" s="103"/>
    </row>
    <row r="325" spans="18:18" x14ac:dyDescent="0.2">
      <c r="R325" s="103"/>
    </row>
    <row r="326" spans="18:18" x14ac:dyDescent="0.2">
      <c r="R326" s="103"/>
    </row>
    <row r="327" spans="18:18" x14ac:dyDescent="0.2">
      <c r="R327" s="103"/>
    </row>
    <row r="328" spans="18:18" x14ac:dyDescent="0.2">
      <c r="R328" s="103"/>
    </row>
    <row r="329" spans="18:18" x14ac:dyDescent="0.2">
      <c r="R329" s="103"/>
    </row>
    <row r="330" spans="18:18" x14ac:dyDescent="0.2">
      <c r="R330" s="103"/>
    </row>
    <row r="331" spans="18:18" x14ac:dyDescent="0.2">
      <c r="R331" s="103"/>
    </row>
    <row r="332" spans="18:18" x14ac:dyDescent="0.2">
      <c r="R332" s="103"/>
    </row>
    <row r="333" spans="18:18" x14ac:dyDescent="0.2">
      <c r="R333" s="103"/>
    </row>
    <row r="334" spans="18:18" x14ac:dyDescent="0.2">
      <c r="R334" s="103"/>
    </row>
    <row r="335" spans="18:18" x14ac:dyDescent="0.2">
      <c r="R335" s="103"/>
    </row>
    <row r="336" spans="18:18" x14ac:dyDescent="0.2">
      <c r="R336" s="103"/>
    </row>
    <row r="337" spans="18:18" x14ac:dyDescent="0.2">
      <c r="R337" s="103"/>
    </row>
    <row r="338" spans="18:18" x14ac:dyDescent="0.2">
      <c r="R338" s="103"/>
    </row>
    <row r="339" spans="18:18" x14ac:dyDescent="0.2">
      <c r="R339" s="103"/>
    </row>
    <row r="340" spans="18:18" x14ac:dyDescent="0.2">
      <c r="R340" s="103"/>
    </row>
    <row r="341" spans="18:18" x14ac:dyDescent="0.2">
      <c r="R341" s="103"/>
    </row>
    <row r="342" spans="18:18" x14ac:dyDescent="0.2">
      <c r="R342" s="103"/>
    </row>
    <row r="343" spans="18:18" x14ac:dyDescent="0.2">
      <c r="R343" s="103"/>
    </row>
    <row r="344" spans="18:18" x14ac:dyDescent="0.2">
      <c r="R344" s="103"/>
    </row>
    <row r="345" spans="18:18" x14ac:dyDescent="0.2">
      <c r="R345" s="103"/>
    </row>
    <row r="346" spans="18:18" x14ac:dyDescent="0.2">
      <c r="R346" s="103"/>
    </row>
    <row r="347" spans="18:18" x14ac:dyDescent="0.2">
      <c r="R347" s="103"/>
    </row>
    <row r="348" spans="18:18" x14ac:dyDescent="0.2">
      <c r="R348" s="103"/>
    </row>
    <row r="349" spans="18:18" x14ac:dyDescent="0.2">
      <c r="R349" s="103"/>
    </row>
    <row r="350" spans="18:18" x14ac:dyDescent="0.2">
      <c r="R350" s="103"/>
    </row>
    <row r="351" spans="18:18" x14ac:dyDescent="0.2">
      <c r="R351" s="103"/>
    </row>
    <row r="352" spans="18:18" x14ac:dyDescent="0.2">
      <c r="R352" s="103"/>
    </row>
    <row r="353" spans="18:18" x14ac:dyDescent="0.2">
      <c r="R353" s="103"/>
    </row>
    <row r="354" spans="18:18" x14ac:dyDescent="0.2">
      <c r="R354" s="103"/>
    </row>
    <row r="355" spans="18:18" x14ac:dyDescent="0.2">
      <c r="R355" s="103"/>
    </row>
    <row r="356" spans="18:18" x14ac:dyDescent="0.2">
      <c r="R356" s="103"/>
    </row>
    <row r="357" spans="18:18" x14ac:dyDescent="0.2">
      <c r="R357" s="103"/>
    </row>
    <row r="358" spans="18:18" x14ac:dyDescent="0.2">
      <c r="R358" s="103"/>
    </row>
    <row r="359" spans="18:18" x14ac:dyDescent="0.2">
      <c r="R359" s="103"/>
    </row>
    <row r="360" spans="18:18" x14ac:dyDescent="0.2">
      <c r="R360" s="103"/>
    </row>
    <row r="361" spans="18:18" x14ac:dyDescent="0.2">
      <c r="R361" s="103"/>
    </row>
    <row r="362" spans="18:18" x14ac:dyDescent="0.2">
      <c r="R362" s="103"/>
    </row>
    <row r="363" spans="18:18" x14ac:dyDescent="0.2">
      <c r="R363" s="103"/>
    </row>
    <row r="364" spans="18:18" x14ac:dyDescent="0.2">
      <c r="R364" s="103"/>
    </row>
    <row r="365" spans="18:18" x14ac:dyDescent="0.2">
      <c r="R365" s="103"/>
    </row>
    <row r="366" spans="18:18" x14ac:dyDescent="0.2">
      <c r="R366" s="103"/>
    </row>
    <row r="367" spans="18:18" x14ac:dyDescent="0.2">
      <c r="R367" s="103"/>
    </row>
    <row r="368" spans="18:18" x14ac:dyDescent="0.2">
      <c r="R368" s="103"/>
    </row>
    <row r="369" spans="18:18" x14ac:dyDescent="0.2">
      <c r="R369" s="103"/>
    </row>
    <row r="370" spans="18:18" x14ac:dyDescent="0.2">
      <c r="R370" s="103"/>
    </row>
    <row r="371" spans="18:18" x14ac:dyDescent="0.2">
      <c r="R371" s="103"/>
    </row>
    <row r="372" spans="18:18" x14ac:dyDescent="0.2">
      <c r="R372" s="103"/>
    </row>
    <row r="373" spans="18:18" x14ac:dyDescent="0.2">
      <c r="R373" s="103"/>
    </row>
    <row r="374" spans="18:18" x14ac:dyDescent="0.2">
      <c r="R374" s="103"/>
    </row>
    <row r="375" spans="18:18" x14ac:dyDescent="0.2">
      <c r="R375" s="103"/>
    </row>
    <row r="376" spans="18:18" x14ac:dyDescent="0.2">
      <c r="R376" s="103"/>
    </row>
    <row r="377" spans="18:18" x14ac:dyDescent="0.2">
      <c r="R377" s="103"/>
    </row>
    <row r="378" spans="18:18" x14ac:dyDescent="0.2">
      <c r="R378" s="103"/>
    </row>
    <row r="379" spans="18:18" x14ac:dyDescent="0.2">
      <c r="R379" s="103"/>
    </row>
    <row r="380" spans="18:18" x14ac:dyDescent="0.2">
      <c r="R380" s="103"/>
    </row>
    <row r="381" spans="18:18" x14ac:dyDescent="0.2">
      <c r="R381" s="103"/>
    </row>
    <row r="382" spans="18:18" x14ac:dyDescent="0.2">
      <c r="R382" s="103"/>
    </row>
    <row r="383" spans="18:18" x14ac:dyDescent="0.2">
      <c r="R383" s="103"/>
    </row>
    <row r="384" spans="18:18" x14ac:dyDescent="0.2">
      <c r="R384" s="103"/>
    </row>
    <row r="385" spans="18:18" x14ac:dyDescent="0.2">
      <c r="R385" s="103"/>
    </row>
    <row r="386" spans="18:18" x14ac:dyDescent="0.2">
      <c r="R386" s="103"/>
    </row>
    <row r="387" spans="18:18" x14ac:dyDescent="0.2">
      <c r="R387" s="103"/>
    </row>
    <row r="388" spans="18:18" x14ac:dyDescent="0.2">
      <c r="R388" s="103"/>
    </row>
    <row r="389" spans="18:18" x14ac:dyDescent="0.2">
      <c r="R389" s="103"/>
    </row>
    <row r="390" spans="18:18" x14ac:dyDescent="0.2">
      <c r="R390" s="103"/>
    </row>
    <row r="391" spans="18:18" x14ac:dyDescent="0.2">
      <c r="R391" s="103"/>
    </row>
    <row r="392" spans="18:18" x14ac:dyDescent="0.2">
      <c r="R392" s="103"/>
    </row>
    <row r="393" spans="18:18" x14ac:dyDescent="0.2">
      <c r="R393" s="103"/>
    </row>
    <row r="394" spans="18:18" x14ac:dyDescent="0.2">
      <c r="R394" s="103"/>
    </row>
    <row r="395" spans="18:18" x14ac:dyDescent="0.2">
      <c r="R395" s="103"/>
    </row>
    <row r="396" spans="18:18" x14ac:dyDescent="0.2">
      <c r="R396" s="103"/>
    </row>
    <row r="397" spans="18:18" x14ac:dyDescent="0.2">
      <c r="R397" s="103"/>
    </row>
    <row r="398" spans="18:18" x14ac:dyDescent="0.2">
      <c r="R398" s="103"/>
    </row>
    <row r="399" spans="18:18" x14ac:dyDescent="0.2">
      <c r="R399" s="103"/>
    </row>
    <row r="400" spans="18:18" x14ac:dyDescent="0.2">
      <c r="R400" s="103"/>
    </row>
    <row r="401" spans="18:18" x14ac:dyDescent="0.2">
      <c r="R401" s="103"/>
    </row>
    <row r="402" spans="18:18" x14ac:dyDescent="0.2">
      <c r="R402" s="103"/>
    </row>
    <row r="403" spans="18:18" x14ac:dyDescent="0.2">
      <c r="R403" s="103"/>
    </row>
    <row r="404" spans="18:18" x14ac:dyDescent="0.2">
      <c r="R404" s="103"/>
    </row>
    <row r="405" spans="18:18" x14ac:dyDescent="0.2">
      <c r="R405" s="103"/>
    </row>
    <row r="406" spans="18:18" x14ac:dyDescent="0.2">
      <c r="R406" s="103"/>
    </row>
    <row r="407" spans="18:18" x14ac:dyDescent="0.2">
      <c r="R407" s="103"/>
    </row>
    <row r="408" spans="18:18" x14ac:dyDescent="0.2">
      <c r="R408" s="103"/>
    </row>
    <row r="409" spans="18:18" x14ac:dyDescent="0.2">
      <c r="R409" s="103"/>
    </row>
    <row r="410" spans="18:18" x14ac:dyDescent="0.2">
      <c r="R410" s="103"/>
    </row>
    <row r="411" spans="18:18" x14ac:dyDescent="0.2">
      <c r="R411" s="103"/>
    </row>
    <row r="412" spans="18:18" x14ac:dyDescent="0.2">
      <c r="R412" s="103"/>
    </row>
    <row r="413" spans="18:18" x14ac:dyDescent="0.2">
      <c r="R413" s="103"/>
    </row>
    <row r="414" spans="18:18" x14ac:dyDescent="0.2">
      <c r="R414" s="103"/>
    </row>
    <row r="415" spans="18:18" x14ac:dyDescent="0.2">
      <c r="R415" s="103"/>
    </row>
    <row r="416" spans="18:18" x14ac:dyDescent="0.2">
      <c r="R416" s="103"/>
    </row>
    <row r="417" spans="18:18" x14ac:dyDescent="0.2">
      <c r="R417" s="103"/>
    </row>
    <row r="418" spans="18:18" x14ac:dyDescent="0.2">
      <c r="R418" s="103"/>
    </row>
    <row r="419" spans="18:18" x14ac:dyDescent="0.2">
      <c r="R419" s="103"/>
    </row>
    <row r="420" spans="18:18" x14ac:dyDescent="0.2">
      <c r="R420" s="103"/>
    </row>
    <row r="421" spans="18:18" x14ac:dyDescent="0.2">
      <c r="R421" s="103"/>
    </row>
    <row r="422" spans="18:18" x14ac:dyDescent="0.2">
      <c r="R422" s="103"/>
    </row>
    <row r="423" spans="18:18" x14ac:dyDescent="0.2">
      <c r="R423" s="103"/>
    </row>
    <row r="424" spans="18:18" x14ac:dyDescent="0.2">
      <c r="R424" s="103"/>
    </row>
    <row r="425" spans="18:18" x14ac:dyDescent="0.2">
      <c r="R425" s="103"/>
    </row>
    <row r="426" spans="18:18" x14ac:dyDescent="0.2">
      <c r="R426" s="103"/>
    </row>
    <row r="427" spans="18:18" x14ac:dyDescent="0.2">
      <c r="R427" s="103"/>
    </row>
    <row r="428" spans="18:18" x14ac:dyDescent="0.2">
      <c r="R428" s="103"/>
    </row>
    <row r="429" spans="18:18" x14ac:dyDescent="0.2">
      <c r="R429" s="103"/>
    </row>
    <row r="430" spans="18:18" x14ac:dyDescent="0.2">
      <c r="R430" s="103"/>
    </row>
    <row r="431" spans="18:18" x14ac:dyDescent="0.2">
      <c r="R431" s="103"/>
    </row>
    <row r="432" spans="18:18" x14ac:dyDescent="0.2">
      <c r="R432" s="103"/>
    </row>
    <row r="433" spans="18:18" x14ac:dyDescent="0.2">
      <c r="R433" s="103"/>
    </row>
    <row r="434" spans="18:18" x14ac:dyDescent="0.2">
      <c r="R434" s="103"/>
    </row>
    <row r="435" spans="18:18" x14ac:dyDescent="0.2">
      <c r="R435" s="103"/>
    </row>
    <row r="436" spans="18:18" x14ac:dyDescent="0.2">
      <c r="R436" s="103"/>
    </row>
    <row r="437" spans="18:18" x14ac:dyDescent="0.2">
      <c r="R437" s="103"/>
    </row>
    <row r="438" spans="18:18" x14ac:dyDescent="0.2">
      <c r="R438" s="103"/>
    </row>
    <row r="439" spans="18:18" x14ac:dyDescent="0.2">
      <c r="R439" s="103"/>
    </row>
    <row r="440" spans="18:18" x14ac:dyDescent="0.2">
      <c r="R440" s="103"/>
    </row>
    <row r="441" spans="18:18" x14ac:dyDescent="0.2">
      <c r="R441" s="103"/>
    </row>
    <row r="442" spans="18:18" x14ac:dyDescent="0.2">
      <c r="R442" s="103"/>
    </row>
    <row r="443" spans="18:18" x14ac:dyDescent="0.2">
      <c r="R443" s="103"/>
    </row>
    <row r="444" spans="18:18" x14ac:dyDescent="0.2">
      <c r="R444" s="103"/>
    </row>
    <row r="445" spans="18:18" x14ac:dyDescent="0.2">
      <c r="R445" s="103"/>
    </row>
    <row r="446" spans="18:18" x14ac:dyDescent="0.2">
      <c r="R446" s="103"/>
    </row>
    <row r="447" spans="18:18" x14ac:dyDescent="0.2">
      <c r="R447" s="103"/>
    </row>
    <row r="448" spans="18:18" x14ac:dyDescent="0.2">
      <c r="R448" s="103"/>
    </row>
    <row r="449" spans="18:18" x14ac:dyDescent="0.2">
      <c r="R449" s="103"/>
    </row>
    <row r="450" spans="18:18" x14ac:dyDescent="0.2">
      <c r="R450" s="103"/>
    </row>
    <row r="451" spans="18:18" x14ac:dyDescent="0.2">
      <c r="R451" s="103"/>
    </row>
    <row r="452" spans="18:18" x14ac:dyDescent="0.2">
      <c r="R452" s="103"/>
    </row>
    <row r="453" spans="18:18" x14ac:dyDescent="0.2">
      <c r="R453" s="103"/>
    </row>
    <row r="454" spans="18:18" x14ac:dyDescent="0.2">
      <c r="R454" s="103"/>
    </row>
    <row r="455" spans="18:18" x14ac:dyDescent="0.2">
      <c r="R455" s="103"/>
    </row>
    <row r="456" spans="18:18" x14ac:dyDescent="0.2">
      <c r="R456" s="103"/>
    </row>
    <row r="457" spans="18:18" x14ac:dyDescent="0.2">
      <c r="R457" s="103"/>
    </row>
    <row r="458" spans="18:18" x14ac:dyDescent="0.2">
      <c r="R458" s="103"/>
    </row>
    <row r="459" spans="18:18" x14ac:dyDescent="0.2">
      <c r="R459" s="103"/>
    </row>
    <row r="460" spans="18:18" x14ac:dyDescent="0.2">
      <c r="R460" s="103"/>
    </row>
    <row r="461" spans="18:18" x14ac:dyDescent="0.2">
      <c r="R461" s="103"/>
    </row>
    <row r="462" spans="18:18" x14ac:dyDescent="0.2">
      <c r="R462" s="103"/>
    </row>
    <row r="463" spans="18:18" x14ac:dyDescent="0.2">
      <c r="R463" s="103"/>
    </row>
    <row r="464" spans="18:18" x14ac:dyDescent="0.2">
      <c r="R464" s="103"/>
    </row>
    <row r="465" spans="18:18" x14ac:dyDescent="0.2">
      <c r="R465" s="103"/>
    </row>
    <row r="466" spans="18:18" x14ac:dyDescent="0.2">
      <c r="R466" s="103"/>
    </row>
    <row r="467" spans="18:18" x14ac:dyDescent="0.2">
      <c r="R467" s="103"/>
    </row>
    <row r="468" spans="18:18" x14ac:dyDescent="0.2">
      <c r="R468" s="103"/>
    </row>
    <row r="469" spans="18:18" x14ac:dyDescent="0.2">
      <c r="R469" s="103"/>
    </row>
    <row r="470" spans="18:18" x14ac:dyDescent="0.2">
      <c r="R470" s="103"/>
    </row>
    <row r="471" spans="18:18" x14ac:dyDescent="0.2">
      <c r="R471" s="103"/>
    </row>
    <row r="472" spans="18:18" x14ac:dyDescent="0.2">
      <c r="R472" s="103"/>
    </row>
    <row r="473" spans="18:18" x14ac:dyDescent="0.2">
      <c r="R473" s="103"/>
    </row>
    <row r="474" spans="18:18" x14ac:dyDescent="0.2">
      <c r="R474" s="103"/>
    </row>
    <row r="475" spans="18:18" x14ac:dyDescent="0.2">
      <c r="R475" s="103"/>
    </row>
    <row r="476" spans="18:18" x14ac:dyDescent="0.2">
      <c r="R476" s="103"/>
    </row>
    <row r="477" spans="18:18" x14ac:dyDescent="0.2">
      <c r="R477" s="103"/>
    </row>
    <row r="478" spans="18:18" x14ac:dyDescent="0.2">
      <c r="R478" s="103"/>
    </row>
    <row r="479" spans="18:18" x14ac:dyDescent="0.2">
      <c r="R479" s="103"/>
    </row>
    <row r="480" spans="18:18" x14ac:dyDescent="0.2">
      <c r="R480" s="103"/>
    </row>
    <row r="481" spans="18:18" x14ac:dyDescent="0.2">
      <c r="R481" s="103"/>
    </row>
    <row r="482" spans="18:18" x14ac:dyDescent="0.2">
      <c r="R482" s="103"/>
    </row>
    <row r="483" spans="18:18" x14ac:dyDescent="0.2">
      <c r="R483" s="103"/>
    </row>
    <row r="484" spans="18:18" x14ac:dyDescent="0.2">
      <c r="R484" s="103"/>
    </row>
    <row r="485" spans="18:18" x14ac:dyDescent="0.2">
      <c r="R485" s="103"/>
    </row>
    <row r="486" spans="18:18" x14ac:dyDescent="0.2">
      <c r="R486" s="103"/>
    </row>
    <row r="487" spans="18:18" x14ac:dyDescent="0.2">
      <c r="R487" s="103"/>
    </row>
    <row r="488" spans="18:18" x14ac:dyDescent="0.2">
      <c r="R488" s="103"/>
    </row>
    <row r="489" spans="18:18" x14ac:dyDescent="0.2">
      <c r="R489" s="103"/>
    </row>
    <row r="490" spans="18:18" x14ac:dyDescent="0.2">
      <c r="R490" s="103"/>
    </row>
    <row r="491" spans="18:18" x14ac:dyDescent="0.2">
      <c r="R491" s="103"/>
    </row>
    <row r="492" spans="18:18" x14ac:dyDescent="0.2">
      <c r="R492" s="103"/>
    </row>
    <row r="493" spans="18:18" x14ac:dyDescent="0.2">
      <c r="R493" s="103"/>
    </row>
    <row r="494" spans="18:18" x14ac:dyDescent="0.2">
      <c r="R494" s="103"/>
    </row>
    <row r="495" spans="18:18" x14ac:dyDescent="0.2">
      <c r="R495" s="103"/>
    </row>
    <row r="496" spans="18:18" x14ac:dyDescent="0.2">
      <c r="R496" s="103"/>
    </row>
    <row r="497" spans="18:18" x14ac:dyDescent="0.2">
      <c r="R497" s="103"/>
    </row>
    <row r="498" spans="18:18" x14ac:dyDescent="0.2">
      <c r="R498" s="103"/>
    </row>
    <row r="499" spans="18:18" x14ac:dyDescent="0.2">
      <c r="R499" s="103"/>
    </row>
    <row r="500" spans="18:18" x14ac:dyDescent="0.2">
      <c r="R500" s="103"/>
    </row>
    <row r="501" spans="18:18" x14ac:dyDescent="0.2">
      <c r="R501" s="103"/>
    </row>
    <row r="502" spans="18:18" x14ac:dyDescent="0.2">
      <c r="R502" s="103"/>
    </row>
    <row r="503" spans="18:18" x14ac:dyDescent="0.2">
      <c r="R503" s="103"/>
    </row>
    <row r="504" spans="18:18" x14ac:dyDescent="0.2">
      <c r="R504" s="103"/>
    </row>
    <row r="505" spans="18:18" x14ac:dyDescent="0.2">
      <c r="R505" s="103"/>
    </row>
  </sheetData>
  <phoneticPr fontId="4"/>
  <pageMargins left="0.75" right="0.75" top="1" bottom="1" header="0.5" footer="0.5"/>
  <pageSetup scale="55" orientation="landscape" horizontalDpi="4294967292" verticalDpi="4294967292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3"/>
  <sheetViews>
    <sheetView zoomScaleNormal="100" workbookViewId="0"/>
  </sheetViews>
  <sheetFormatPr baseColWidth="10" defaultColWidth="11" defaultRowHeight="16" x14ac:dyDescent="0.2"/>
  <cols>
    <col min="1" max="1" width="7" style="2" customWidth="1"/>
    <col min="2" max="2" width="39.19921875" style="2" customWidth="1"/>
    <col min="3" max="3" width="17.59765625" style="2" customWidth="1"/>
    <col min="4" max="4" width="15.796875" style="2" customWidth="1"/>
    <col min="5" max="5" width="13.59765625" style="2" customWidth="1"/>
    <col min="6" max="6" width="14.59765625" style="2" customWidth="1"/>
    <col min="7" max="7" width="14.3984375" style="2" customWidth="1"/>
    <col min="8" max="8" width="14.19921875" style="2" customWidth="1"/>
    <col min="9" max="9" width="15" style="2" customWidth="1"/>
    <col min="10" max="10" width="16.19921875" style="2" customWidth="1"/>
    <col min="11" max="11" width="11.19921875" style="2" customWidth="1"/>
    <col min="12" max="14" width="10" style="2" customWidth="1"/>
    <col min="15" max="15" width="6.19921875" style="2" customWidth="1"/>
    <col min="16" max="17" width="10.796875" style="2" customWidth="1"/>
    <col min="18" max="18" width="12" style="2" customWidth="1"/>
    <col min="19" max="19" width="12.59765625" style="2" customWidth="1"/>
    <col min="20" max="20" width="13.3984375" style="2" customWidth="1"/>
    <col min="21" max="21" width="13.3984375" style="13" customWidth="1"/>
    <col min="22" max="22" width="8.3984375" style="2" customWidth="1"/>
    <col min="23" max="16384" width="11" style="2"/>
  </cols>
  <sheetData>
    <row r="1" spans="1:26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/>
      <c r="N1"/>
      <c r="O1"/>
      <c r="P1" s="4"/>
      <c r="Q1" s="4"/>
      <c r="R1" s="4"/>
      <c r="S1" s="4"/>
      <c r="T1" s="4"/>
      <c r="V1" s="4"/>
    </row>
    <row r="2" spans="1:26" x14ac:dyDescent="0.2">
      <c r="B2" s="25" t="s">
        <v>71</v>
      </c>
      <c r="C2" s="25"/>
      <c r="D2" s="25"/>
      <c r="E2" s="25"/>
      <c r="F2" s="26"/>
      <c r="G2" s="26"/>
      <c r="H2" s="26"/>
      <c r="I2" s="26"/>
      <c r="J2" s="26"/>
      <c r="K2" s="26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 x14ac:dyDescent="0.2">
      <c r="B3" s="27" t="s">
        <v>128</v>
      </c>
      <c r="C3" s="27"/>
      <c r="D3" s="27"/>
      <c r="E3" s="27"/>
      <c r="F3" s="26"/>
      <c r="G3" s="26"/>
      <c r="H3" s="26"/>
      <c r="I3" s="26"/>
      <c r="J3" s="26"/>
      <c r="K3" s="26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 x14ac:dyDescent="0.2">
      <c r="B4" s="26" t="s">
        <v>161</v>
      </c>
      <c r="C4" s="26"/>
      <c r="D4" s="26"/>
      <c r="E4" s="26"/>
      <c r="F4" s="26"/>
      <c r="G4" s="26"/>
      <c r="H4" s="26"/>
      <c r="I4" s="26"/>
      <c r="J4" s="26"/>
      <c r="K4" s="26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x14ac:dyDescent="0.2">
      <c r="B5" s="26"/>
      <c r="C5" s="26"/>
      <c r="D5" s="26"/>
      <c r="E5" s="26"/>
      <c r="F5" s="26"/>
      <c r="G5" s="26"/>
      <c r="H5" s="26"/>
      <c r="I5" s="26"/>
      <c r="J5" s="26"/>
      <c r="K5" s="26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x14ac:dyDescent="0.2">
      <c r="B6" s="3"/>
      <c r="C6" s="54" t="s">
        <v>3</v>
      </c>
      <c r="D6" s="127">
        <v>39265</v>
      </c>
      <c r="E6" s="54"/>
      <c r="F6" s="54" t="s">
        <v>162</v>
      </c>
      <c r="G6" s="54" t="s">
        <v>72</v>
      </c>
      <c r="H6" s="54" t="s">
        <v>202</v>
      </c>
      <c r="I6" s="54" t="s">
        <v>145</v>
      </c>
      <c r="J6" s="54" t="s">
        <v>160</v>
      </c>
      <c r="K6" s="54"/>
      <c r="L6"/>
      <c r="M6"/>
      <c r="N6"/>
      <c r="U6" s="2"/>
    </row>
    <row r="7" spans="1:26" x14ac:dyDescent="0.2">
      <c r="B7" s="13"/>
      <c r="C7" s="35" t="s">
        <v>159</v>
      </c>
      <c r="D7" s="35" t="s">
        <v>241</v>
      </c>
      <c r="E7" s="35" t="s">
        <v>242</v>
      </c>
      <c r="F7" s="35" t="s">
        <v>117</v>
      </c>
      <c r="G7" s="35" t="s">
        <v>117</v>
      </c>
      <c r="H7" s="35" t="s">
        <v>203</v>
      </c>
      <c r="I7" s="35" t="s">
        <v>203</v>
      </c>
      <c r="J7" s="35" t="s">
        <v>203</v>
      </c>
      <c r="K7" s="35" t="s">
        <v>136</v>
      </c>
      <c r="L7"/>
      <c r="M7"/>
      <c r="N7"/>
      <c r="U7" s="2"/>
    </row>
    <row r="8" spans="1:26" ht="5" customHeight="1" x14ac:dyDescent="0.2">
      <c r="B8" s="13"/>
      <c r="C8" s="13"/>
      <c r="D8" s="13"/>
      <c r="E8" s="13"/>
      <c r="F8" s="13"/>
      <c r="G8" s="13"/>
      <c r="H8" s="13"/>
      <c r="I8" s="13"/>
      <c r="J8" s="13"/>
      <c r="K8" s="13"/>
      <c r="U8" s="2"/>
    </row>
    <row r="9" spans="1:26" x14ac:dyDescent="0.2">
      <c r="B9" s="53" t="s">
        <v>144</v>
      </c>
      <c r="C9" s="116" t="s">
        <v>158</v>
      </c>
      <c r="D9" s="117">
        <v>22.1</v>
      </c>
      <c r="E9" s="63">
        <v>554.6</v>
      </c>
      <c r="F9" s="118">
        <v>0.107</v>
      </c>
      <c r="G9" s="118">
        <v>3.7999999999999999E-2</v>
      </c>
      <c r="H9" s="117">
        <v>0.71</v>
      </c>
      <c r="I9" s="119">
        <v>0</v>
      </c>
      <c r="J9" s="117">
        <v>7.2</v>
      </c>
      <c r="K9" s="128">
        <v>0.85</v>
      </c>
      <c r="U9" s="2"/>
    </row>
    <row r="10" spans="1:26" ht="5" customHeight="1" x14ac:dyDescent="0.2">
      <c r="B10" s="55"/>
      <c r="C10" s="104"/>
      <c r="D10" s="70"/>
      <c r="E10" s="56"/>
      <c r="F10" s="56"/>
      <c r="G10" s="56"/>
      <c r="H10" s="72"/>
      <c r="I10" s="72"/>
      <c r="J10" s="70"/>
      <c r="K10" s="129"/>
      <c r="U10" s="2"/>
    </row>
    <row r="11" spans="1:26" x14ac:dyDescent="0.2">
      <c r="B11" s="13" t="s">
        <v>149</v>
      </c>
      <c r="C11" s="105" t="s">
        <v>158</v>
      </c>
      <c r="D11" s="71">
        <v>24.28</v>
      </c>
      <c r="E11" s="52">
        <v>1337.9</v>
      </c>
      <c r="F11" s="45">
        <v>0.159</v>
      </c>
      <c r="G11" s="45">
        <v>6.5000000000000002E-2</v>
      </c>
      <c r="H11" s="44">
        <v>1.17</v>
      </c>
      <c r="I11" s="131">
        <v>0.2</v>
      </c>
      <c r="J11" s="71">
        <v>6.49</v>
      </c>
      <c r="K11" s="130">
        <v>0.8</v>
      </c>
      <c r="U11" s="2"/>
    </row>
    <row r="12" spans="1:26" x14ac:dyDescent="0.2">
      <c r="B12" s="13" t="s">
        <v>150</v>
      </c>
      <c r="C12" s="105" t="s">
        <v>158</v>
      </c>
      <c r="D12" s="71">
        <v>20.05</v>
      </c>
      <c r="E12" s="52">
        <v>238.9</v>
      </c>
      <c r="F12" s="45">
        <v>9.6000000000000002E-2</v>
      </c>
      <c r="G12" s="45">
        <v>4.1000000000000002E-2</v>
      </c>
      <c r="H12" s="44">
        <v>0.41</v>
      </c>
      <c r="I12" s="131">
        <v>0</v>
      </c>
      <c r="J12" s="71">
        <v>7.78</v>
      </c>
      <c r="K12" s="130">
        <v>1.05</v>
      </c>
      <c r="U12" s="2"/>
    </row>
    <row r="13" spans="1:26" ht="18" x14ac:dyDescent="0.2">
      <c r="B13" s="13" t="s">
        <v>64</v>
      </c>
      <c r="C13" s="105" t="s">
        <v>62</v>
      </c>
      <c r="D13" s="71">
        <v>29.37</v>
      </c>
      <c r="E13" s="52">
        <v>4151.3</v>
      </c>
      <c r="F13" s="45">
        <v>0.12</v>
      </c>
      <c r="G13" s="45">
        <v>4.7E-2</v>
      </c>
      <c r="H13" s="44">
        <v>1.49</v>
      </c>
      <c r="I13" s="131">
        <v>0.2</v>
      </c>
      <c r="J13" s="71">
        <v>8.59</v>
      </c>
      <c r="K13" s="130">
        <v>0.9</v>
      </c>
      <c r="U13" s="2"/>
    </row>
    <row r="14" spans="1:26" x14ac:dyDescent="0.2">
      <c r="B14" s="13" t="s">
        <v>179</v>
      </c>
      <c r="C14" s="105" t="s">
        <v>158</v>
      </c>
      <c r="D14" s="71">
        <v>41.78</v>
      </c>
      <c r="E14" s="52">
        <v>278.2</v>
      </c>
      <c r="F14" s="45">
        <v>0.13300000000000001</v>
      </c>
      <c r="G14" s="45">
        <v>5.8000000000000003E-2</v>
      </c>
      <c r="H14" s="44">
        <v>0.93</v>
      </c>
      <c r="I14" s="131">
        <v>0</v>
      </c>
      <c r="J14" s="71">
        <v>6.61</v>
      </c>
      <c r="K14" s="130">
        <v>1.1000000000000001</v>
      </c>
      <c r="U14" s="2"/>
    </row>
    <row r="15" spans="1:26" x14ac:dyDescent="0.2">
      <c r="B15" s="13" t="s">
        <v>180</v>
      </c>
      <c r="C15" s="105" t="s">
        <v>158</v>
      </c>
      <c r="D15" s="71">
        <v>24.57</v>
      </c>
      <c r="E15" s="52">
        <v>1315.3</v>
      </c>
      <c r="F15" s="45">
        <v>0.122</v>
      </c>
      <c r="G15" s="45">
        <v>6.2E-2</v>
      </c>
      <c r="H15" s="44">
        <v>1.02</v>
      </c>
      <c r="I15" s="131">
        <v>0</v>
      </c>
      <c r="J15" s="71">
        <v>9.09</v>
      </c>
      <c r="K15" s="130">
        <v>1</v>
      </c>
      <c r="U15" s="2"/>
    </row>
    <row r="16" spans="1:26" x14ac:dyDescent="0.2">
      <c r="B16" s="13" t="s">
        <v>181</v>
      </c>
      <c r="C16" s="105" t="s">
        <v>158</v>
      </c>
      <c r="D16" s="71">
        <v>86</v>
      </c>
      <c r="E16" s="52">
        <v>822.9</v>
      </c>
      <c r="F16" s="45">
        <v>0.13</v>
      </c>
      <c r="G16" s="45">
        <v>0.05</v>
      </c>
      <c r="H16" s="44">
        <v>1.28</v>
      </c>
      <c r="I16" s="131">
        <v>0</v>
      </c>
      <c r="J16" s="71">
        <v>14.56</v>
      </c>
      <c r="K16" s="130" t="s">
        <v>129</v>
      </c>
      <c r="U16" s="2"/>
    </row>
    <row r="17" spans="2:21" ht="18" x14ac:dyDescent="0.2">
      <c r="B17" s="13" t="s">
        <v>66</v>
      </c>
      <c r="C17" s="105" t="s">
        <v>63</v>
      </c>
      <c r="D17" s="71">
        <v>44.14</v>
      </c>
      <c r="E17" s="52">
        <v>5720.7</v>
      </c>
      <c r="F17" s="45">
        <v>0.13200000000000001</v>
      </c>
      <c r="G17" s="45">
        <v>5.8999999999999997E-2</v>
      </c>
      <c r="H17" s="44">
        <v>2.16</v>
      </c>
      <c r="I17" s="131">
        <v>0.4</v>
      </c>
      <c r="J17" s="71">
        <v>8.3699999999999992</v>
      </c>
      <c r="K17" s="130">
        <v>1</v>
      </c>
      <c r="U17" s="2"/>
    </row>
    <row r="18" spans="2:21" x14ac:dyDescent="0.2">
      <c r="B18" s="13" t="s">
        <v>182</v>
      </c>
      <c r="C18" s="105" t="s">
        <v>63</v>
      </c>
      <c r="D18" s="71">
        <v>30.54</v>
      </c>
      <c r="E18" s="52">
        <v>291</v>
      </c>
      <c r="F18" s="45">
        <v>0.316</v>
      </c>
      <c r="G18" s="45">
        <v>3.1E-2</v>
      </c>
      <c r="H18" s="44">
        <v>1.78</v>
      </c>
      <c r="I18" s="131">
        <v>0.44</v>
      </c>
      <c r="J18" s="71">
        <v>19.84</v>
      </c>
      <c r="K18" s="130">
        <v>0.6</v>
      </c>
      <c r="U18" s="2"/>
    </row>
    <row r="19" spans="2:21" x14ac:dyDescent="0.2">
      <c r="B19" s="13" t="s">
        <v>2</v>
      </c>
      <c r="C19" s="105" t="s">
        <v>158</v>
      </c>
      <c r="D19" s="71">
        <v>25.66</v>
      </c>
      <c r="E19" s="52">
        <v>308.3</v>
      </c>
      <c r="F19" s="45">
        <v>9.7000000000000003E-2</v>
      </c>
      <c r="G19" s="45">
        <v>4.2999999999999997E-2</v>
      </c>
      <c r="H19" s="44">
        <v>0.92</v>
      </c>
      <c r="I19" s="131">
        <v>0</v>
      </c>
      <c r="J19" s="71">
        <v>11.2</v>
      </c>
      <c r="K19" s="130">
        <v>1.1000000000000001</v>
      </c>
      <c r="U19" s="2"/>
    </row>
    <row r="20" spans="2:21" x14ac:dyDescent="0.2">
      <c r="B20" s="13" t="s">
        <v>184</v>
      </c>
      <c r="C20" s="105" t="s">
        <v>158</v>
      </c>
      <c r="D20" s="71">
        <v>46.02</v>
      </c>
      <c r="E20" s="52">
        <v>829</v>
      </c>
      <c r="F20" s="45">
        <v>0.16300000000000001</v>
      </c>
      <c r="G20" s="45">
        <v>7.1999999999999995E-2</v>
      </c>
      <c r="H20" s="44">
        <v>1.87</v>
      </c>
      <c r="I20" s="131">
        <v>0</v>
      </c>
      <c r="J20" s="71">
        <v>12.53</v>
      </c>
      <c r="K20" s="130">
        <v>1.25</v>
      </c>
      <c r="U20" s="2"/>
    </row>
    <row r="21" spans="2:21" x14ac:dyDescent="0.2">
      <c r="B21" s="13" t="s">
        <v>57</v>
      </c>
      <c r="C21" s="105" t="s">
        <v>158</v>
      </c>
      <c r="D21" s="71">
        <v>35.369999999999997</v>
      </c>
      <c r="E21" s="52">
        <v>937.6</v>
      </c>
      <c r="F21" s="45">
        <v>0.105</v>
      </c>
      <c r="G21" s="45">
        <v>3.5999999999999997E-2</v>
      </c>
      <c r="H21" s="44">
        <v>1.24</v>
      </c>
      <c r="I21" s="131">
        <v>0</v>
      </c>
      <c r="J21" s="71">
        <v>11.41</v>
      </c>
      <c r="K21" s="130">
        <v>1.1000000000000001</v>
      </c>
      <c r="U21" s="2"/>
    </row>
    <row r="22" spans="2:21" ht="18" x14ac:dyDescent="0.2">
      <c r="B22" s="13" t="s">
        <v>68</v>
      </c>
      <c r="C22" s="105" t="s">
        <v>158</v>
      </c>
      <c r="D22" s="71">
        <v>26.76</v>
      </c>
      <c r="E22" s="52">
        <v>987</v>
      </c>
      <c r="F22" s="45">
        <f>114/987</f>
        <v>0.11550151975683891</v>
      </c>
      <c r="G22" s="45">
        <f>50/987</f>
        <v>5.0658561296859167E-2</v>
      </c>
      <c r="H22" s="44">
        <v>1.45</v>
      </c>
      <c r="I22" s="131">
        <v>0</v>
      </c>
      <c r="J22" s="71">
        <v>11.17</v>
      </c>
      <c r="K22" s="130">
        <v>0.56999999999999995</v>
      </c>
      <c r="U22" s="2"/>
    </row>
    <row r="23" spans="2:21" x14ac:dyDescent="0.2">
      <c r="B23" s="13" t="s">
        <v>58</v>
      </c>
      <c r="C23" s="105" t="s">
        <v>158</v>
      </c>
      <c r="D23" s="71">
        <v>40.19</v>
      </c>
      <c r="E23" s="52">
        <v>618.70000000000005</v>
      </c>
      <c r="F23" s="45">
        <v>0.13700000000000001</v>
      </c>
      <c r="G23" s="45">
        <v>4.9000000000000002E-2</v>
      </c>
      <c r="H23" s="44">
        <v>1.82</v>
      </c>
      <c r="I23" s="131">
        <v>0</v>
      </c>
      <c r="J23" s="71">
        <v>14.68</v>
      </c>
      <c r="K23" s="130">
        <v>1.05</v>
      </c>
      <c r="U23" s="2"/>
    </row>
    <row r="24" spans="2:21" x14ac:dyDescent="0.2">
      <c r="B24" s="13" t="s">
        <v>59</v>
      </c>
      <c r="C24" s="105" t="s">
        <v>158</v>
      </c>
      <c r="D24" s="71">
        <v>16.8</v>
      </c>
      <c r="E24" s="52">
        <v>271.5</v>
      </c>
      <c r="F24" s="45">
        <v>0.156</v>
      </c>
      <c r="G24" s="45">
        <v>8.6999999999999994E-2</v>
      </c>
      <c r="H24" s="44">
        <v>1.01</v>
      </c>
      <c r="I24" s="131">
        <v>0</v>
      </c>
      <c r="J24" s="71">
        <v>2.93</v>
      </c>
      <c r="K24" s="130" t="s">
        <v>129</v>
      </c>
      <c r="U24" s="2"/>
    </row>
    <row r="25" spans="2:21" x14ac:dyDescent="0.2">
      <c r="B25" s="13" t="s">
        <v>60</v>
      </c>
      <c r="C25" s="105" t="s">
        <v>243</v>
      </c>
      <c r="D25" s="71">
        <v>22</v>
      </c>
      <c r="E25" s="52">
        <v>693.2</v>
      </c>
      <c r="F25" s="45">
        <v>0.249</v>
      </c>
      <c r="G25" s="45">
        <v>0.114</v>
      </c>
      <c r="H25" s="44">
        <v>0.88</v>
      </c>
      <c r="I25" s="131">
        <v>0</v>
      </c>
      <c r="J25" s="71">
        <v>4.66</v>
      </c>
      <c r="K25" s="130">
        <v>0.9</v>
      </c>
      <c r="U25" s="2"/>
    </row>
    <row r="26" spans="2:21" x14ac:dyDescent="0.2">
      <c r="B26" s="13" t="s">
        <v>61</v>
      </c>
      <c r="C26" s="105" t="s">
        <v>158</v>
      </c>
      <c r="D26" s="71">
        <v>12.81</v>
      </c>
      <c r="E26" s="52">
        <v>597.1</v>
      </c>
      <c r="F26" s="45">
        <v>0.125</v>
      </c>
      <c r="G26" s="45">
        <v>5.7000000000000002E-2</v>
      </c>
      <c r="H26" s="44">
        <v>0.44</v>
      </c>
      <c r="I26" s="131">
        <v>0</v>
      </c>
      <c r="J26" s="71">
        <v>4.3</v>
      </c>
      <c r="K26" s="130">
        <v>0.9</v>
      </c>
      <c r="U26" s="2"/>
    </row>
    <row r="27" spans="2:21" x14ac:dyDescent="0.2">
      <c r="B27" s="13"/>
      <c r="C27" s="42"/>
      <c r="D27" s="52"/>
      <c r="E27" s="45"/>
      <c r="F27" s="45"/>
      <c r="G27" s="44"/>
      <c r="H27" s="73"/>
      <c r="I27" s="45"/>
      <c r="J27" s="45"/>
      <c r="K27" s="71"/>
      <c r="L27" s="71"/>
      <c r="M27" s="71"/>
      <c r="N27" s="42"/>
      <c r="U27" s="2"/>
    </row>
    <row r="28" spans="2:21" x14ac:dyDescent="0.2">
      <c r="B28" s="3"/>
      <c r="C28" s="54" t="s">
        <v>130</v>
      </c>
      <c r="D28" s="54" t="s">
        <v>131</v>
      </c>
      <c r="E28" s="54" t="s">
        <v>101</v>
      </c>
      <c r="F28" s="54" t="s">
        <v>235</v>
      </c>
      <c r="G28" s="54" t="s">
        <v>134</v>
      </c>
      <c r="H28" s="54" t="s">
        <v>163</v>
      </c>
      <c r="I28" s="54" t="s">
        <v>240</v>
      </c>
      <c r="J28" s="57" t="s">
        <v>204</v>
      </c>
      <c r="K28" s="57"/>
      <c r="U28" s="2"/>
    </row>
    <row r="29" spans="2:21" x14ac:dyDescent="0.2">
      <c r="B29" s="13"/>
      <c r="C29" s="35" t="s">
        <v>113</v>
      </c>
      <c r="D29" s="35" t="s">
        <v>132</v>
      </c>
      <c r="E29" s="35" t="s">
        <v>133</v>
      </c>
      <c r="F29" s="35" t="s">
        <v>148</v>
      </c>
      <c r="G29" s="35" t="s">
        <v>135</v>
      </c>
      <c r="H29" s="35" t="s">
        <v>201</v>
      </c>
      <c r="I29" s="35" t="s">
        <v>102</v>
      </c>
      <c r="J29" s="35" t="s">
        <v>135</v>
      </c>
      <c r="K29" s="35" t="s">
        <v>148</v>
      </c>
      <c r="U29" s="2"/>
    </row>
    <row r="30" spans="2:21" ht="5" customHeight="1" x14ac:dyDescent="0.2">
      <c r="B30" s="13"/>
      <c r="C30" s="13"/>
      <c r="D30" s="13"/>
      <c r="E30" s="13"/>
      <c r="F30" s="13"/>
      <c r="G30" s="13"/>
      <c r="H30" s="13"/>
      <c r="I30" s="13"/>
      <c r="J30" s="13"/>
      <c r="U30" s="2"/>
    </row>
    <row r="31" spans="2:21" x14ac:dyDescent="0.2">
      <c r="B31" s="53" t="s">
        <v>144</v>
      </c>
      <c r="C31" s="63">
        <v>37.9</v>
      </c>
      <c r="D31" s="63">
        <v>66</v>
      </c>
      <c r="E31" s="120">
        <v>0</v>
      </c>
      <c r="F31" s="63">
        <v>208.3</v>
      </c>
      <c r="G31" s="118">
        <f>E31/(SUM(E31:F31))</f>
        <v>0</v>
      </c>
      <c r="H31" s="118" t="s">
        <v>137</v>
      </c>
      <c r="I31" s="125">
        <f>E9/SUM(E31+F31)</f>
        <v>2.6625060009601538</v>
      </c>
      <c r="J31" s="118">
        <v>0.10100000000000001</v>
      </c>
      <c r="K31" s="126">
        <v>0.10100000000000001</v>
      </c>
      <c r="U31" s="2"/>
    </row>
    <row r="32" spans="2:21" ht="5" customHeight="1" x14ac:dyDescent="0.2">
      <c r="B32" s="55"/>
      <c r="C32" s="56"/>
      <c r="D32" s="56"/>
      <c r="E32" s="56"/>
      <c r="F32" s="56"/>
      <c r="G32" s="56"/>
      <c r="H32" s="56"/>
      <c r="I32" s="56"/>
      <c r="J32" s="56"/>
      <c r="K32" s="56"/>
      <c r="U32" s="2"/>
    </row>
    <row r="33" spans="2:21" x14ac:dyDescent="0.2">
      <c r="B33" s="13" t="s">
        <v>149</v>
      </c>
      <c r="C33" s="52">
        <v>105.3</v>
      </c>
      <c r="D33" s="52">
        <v>186.9</v>
      </c>
      <c r="E33" s="74">
        <f>0.3+174.9</f>
        <v>175.20000000000002</v>
      </c>
      <c r="F33" s="74">
        <v>486.7</v>
      </c>
      <c r="G33" s="45">
        <f t="shared" ref="G33:G48" si="0">E33/(SUM(E33:F33))</f>
        <v>0.26469255174497663</v>
      </c>
      <c r="H33" s="43">
        <v>11.694947902985728</v>
      </c>
      <c r="I33" s="43">
        <f t="shared" ref="I33:I48" si="1">E11/SUM(E33+F33)</f>
        <v>2.0213023115274211</v>
      </c>
      <c r="J33" s="45">
        <v>0.14000000000000001</v>
      </c>
      <c r="K33" s="45">
        <v>0.18</v>
      </c>
      <c r="U33" s="2"/>
    </row>
    <row r="34" spans="2:21" x14ac:dyDescent="0.2">
      <c r="B34" s="13" t="s">
        <v>150</v>
      </c>
      <c r="C34" s="52">
        <v>95.5</v>
      </c>
      <c r="D34" s="52">
        <v>36.4</v>
      </c>
      <c r="E34" s="121">
        <v>0</v>
      </c>
      <c r="F34" s="74">
        <v>202.9</v>
      </c>
      <c r="G34" s="45">
        <f t="shared" si="0"/>
        <v>0</v>
      </c>
      <c r="H34" s="43" t="s">
        <v>137</v>
      </c>
      <c r="I34" s="43">
        <f t="shared" si="1"/>
        <v>1.1774273040906851</v>
      </c>
      <c r="J34" s="45">
        <v>4.9000000000000002E-2</v>
      </c>
      <c r="K34" s="45">
        <v>4.9000000000000002E-2</v>
      </c>
      <c r="U34" s="2"/>
    </row>
    <row r="35" spans="2:21" ht="18" x14ac:dyDescent="0.2">
      <c r="B35" s="13" t="s">
        <v>64</v>
      </c>
      <c r="C35" s="52">
        <v>242.3</v>
      </c>
      <c r="D35" s="52">
        <v>497.4</v>
      </c>
      <c r="E35" s="74">
        <f>1.8+500.5</f>
        <v>502.3</v>
      </c>
      <c r="F35" s="74">
        <v>1075.8</v>
      </c>
      <c r="G35" s="45">
        <f t="shared" si="0"/>
        <v>0.31829415119447441</v>
      </c>
      <c r="H35" s="43">
        <v>14.361246007787548</v>
      </c>
      <c r="I35" s="43">
        <f t="shared" si="1"/>
        <v>2.6305684050440408</v>
      </c>
      <c r="J35" s="45">
        <v>0.13200000000000001</v>
      </c>
      <c r="K35" s="45">
        <v>0.18</v>
      </c>
      <c r="U35" s="2"/>
    </row>
    <row r="36" spans="2:21" x14ac:dyDescent="0.2">
      <c r="B36" s="13" t="s">
        <v>179</v>
      </c>
      <c r="C36" s="52">
        <v>75</v>
      </c>
      <c r="D36" s="52">
        <v>25.8</v>
      </c>
      <c r="E36" s="121">
        <v>0</v>
      </c>
      <c r="F36" s="74">
        <v>116.2</v>
      </c>
      <c r="G36" s="45">
        <f t="shared" si="0"/>
        <v>0</v>
      </c>
      <c r="H36" s="45" t="s">
        <v>137</v>
      </c>
      <c r="I36" s="43">
        <f t="shared" si="1"/>
        <v>2.3941480206540446</v>
      </c>
      <c r="J36" s="45">
        <v>0.14000000000000001</v>
      </c>
      <c r="K36" s="45">
        <v>0.14000000000000001</v>
      </c>
      <c r="U36" s="2"/>
    </row>
    <row r="37" spans="2:21" x14ac:dyDescent="0.2">
      <c r="B37" s="13" t="s">
        <v>180</v>
      </c>
      <c r="C37" s="52">
        <v>202.5</v>
      </c>
      <c r="D37" s="52">
        <v>162.80000000000001</v>
      </c>
      <c r="E37" s="121">
        <v>0</v>
      </c>
      <c r="F37" s="74">
        <v>711.5</v>
      </c>
      <c r="G37" s="45">
        <f t="shared" si="0"/>
        <v>0</v>
      </c>
      <c r="H37" s="45" t="s">
        <v>137</v>
      </c>
      <c r="I37" s="43">
        <f t="shared" si="1"/>
        <v>1.8486296556570625</v>
      </c>
      <c r="J37" s="45">
        <v>0.114</v>
      </c>
      <c r="K37" s="45">
        <v>0.114</v>
      </c>
      <c r="U37" s="2"/>
    </row>
    <row r="38" spans="2:21" x14ac:dyDescent="0.2">
      <c r="B38" s="13" t="s">
        <v>181</v>
      </c>
      <c r="C38" s="52">
        <v>178.8</v>
      </c>
      <c r="D38" s="52">
        <v>61.2</v>
      </c>
      <c r="E38" s="74">
        <v>0.1</v>
      </c>
      <c r="F38" s="74">
        <v>474</v>
      </c>
      <c r="G38" s="45">
        <f t="shared" si="0"/>
        <v>2.1092596498628981E-4</v>
      </c>
      <c r="H38" s="45" t="s">
        <v>137</v>
      </c>
      <c r="I38" s="43">
        <f t="shared" si="1"/>
        <v>1.7357097658721787</v>
      </c>
      <c r="J38" s="45">
        <v>8.7999999999999995E-2</v>
      </c>
      <c r="K38" s="45">
        <v>8.6999999999999994E-2</v>
      </c>
      <c r="U38" s="2"/>
    </row>
    <row r="39" spans="2:21" ht="18" x14ac:dyDescent="0.2">
      <c r="B39" s="13" t="s">
        <v>66</v>
      </c>
      <c r="C39" s="52">
        <v>377.6</v>
      </c>
      <c r="D39" s="52">
        <v>1026.0999999999999</v>
      </c>
      <c r="E39" s="74">
        <f>149.9+494.7</f>
        <v>644.6</v>
      </c>
      <c r="F39" s="74">
        <v>1229.8</v>
      </c>
      <c r="G39" s="45">
        <f t="shared" si="0"/>
        <v>0.3438967136150235</v>
      </c>
      <c r="H39" s="43">
        <v>10.863006418380278</v>
      </c>
      <c r="I39" s="43">
        <f t="shared" si="1"/>
        <v>3.0520166453265043</v>
      </c>
      <c r="J39" s="45">
        <v>0.20599999999999999</v>
      </c>
      <c r="K39" s="45">
        <v>0.27500000000000002</v>
      </c>
      <c r="U39" s="2"/>
    </row>
    <row r="40" spans="2:21" x14ac:dyDescent="0.2">
      <c r="B40" s="13" t="s">
        <v>182</v>
      </c>
      <c r="C40" s="52">
        <v>12.1</v>
      </c>
      <c r="D40" s="52">
        <v>30.6</v>
      </c>
      <c r="E40" s="74">
        <f>9.3+34.1</f>
        <v>43.400000000000006</v>
      </c>
      <c r="F40" s="74">
        <v>100.7</v>
      </c>
      <c r="G40" s="45">
        <f t="shared" si="0"/>
        <v>0.30117973629424011</v>
      </c>
      <c r="H40" s="43">
        <v>5.8708047636232408</v>
      </c>
      <c r="I40" s="43">
        <f t="shared" si="1"/>
        <v>2.0194309507286605</v>
      </c>
      <c r="J40" s="45">
        <v>7.9000000000000001E-2</v>
      </c>
      <c r="K40" s="45">
        <v>9.0999999999999998E-2</v>
      </c>
      <c r="U40" s="2"/>
    </row>
    <row r="41" spans="2:21" x14ac:dyDescent="0.2">
      <c r="B41" s="13" t="s">
        <v>2</v>
      </c>
      <c r="C41" s="52">
        <v>30.4</v>
      </c>
      <c r="D41" s="52">
        <v>40</v>
      </c>
      <c r="E41" s="74">
        <v>0.3</v>
      </c>
      <c r="F41" s="74">
        <v>160.19999999999999</v>
      </c>
      <c r="G41" s="45">
        <f t="shared" si="0"/>
        <v>1.8691588785046728E-3</v>
      </c>
      <c r="H41" s="43" t="s">
        <v>137</v>
      </c>
      <c r="I41" s="43">
        <f t="shared" si="1"/>
        <v>1.9208722741433022</v>
      </c>
      <c r="J41" s="45">
        <v>8.3000000000000004E-2</v>
      </c>
      <c r="K41" s="45">
        <v>8.3000000000000004E-2</v>
      </c>
      <c r="U41" s="2"/>
    </row>
    <row r="42" spans="2:21" x14ac:dyDescent="0.2">
      <c r="B42" s="13" t="s">
        <v>184</v>
      </c>
      <c r="C42" s="52">
        <v>127.6</v>
      </c>
      <c r="D42" s="52">
        <v>109.6</v>
      </c>
      <c r="E42" s="121">
        <v>0</v>
      </c>
      <c r="F42" s="74">
        <v>397.7</v>
      </c>
      <c r="G42" s="45">
        <f t="shared" si="0"/>
        <v>0</v>
      </c>
      <c r="H42" s="45" t="s">
        <v>137</v>
      </c>
      <c r="I42" s="43">
        <f t="shared" si="1"/>
        <v>2.0844857933115413</v>
      </c>
      <c r="J42" s="45">
        <v>0.151</v>
      </c>
      <c r="K42" s="45">
        <v>0.151</v>
      </c>
      <c r="U42" s="2"/>
    </row>
    <row r="43" spans="2:21" x14ac:dyDescent="0.2">
      <c r="B43" s="13" t="s">
        <v>57</v>
      </c>
      <c r="C43" s="52">
        <v>64.8</v>
      </c>
      <c r="D43" s="52">
        <v>103.9</v>
      </c>
      <c r="E43" s="74">
        <f>5.5+13.7</f>
        <v>19.2</v>
      </c>
      <c r="F43" s="74">
        <v>289.5</v>
      </c>
      <c r="G43" s="45">
        <f t="shared" si="0"/>
        <v>6.2196307094266275E-2</v>
      </c>
      <c r="H43" s="43" t="s">
        <v>137</v>
      </c>
      <c r="I43" s="43">
        <f t="shared" si="1"/>
        <v>3.0372529964366701</v>
      </c>
      <c r="J43" s="45">
        <v>0.111</v>
      </c>
      <c r="K43" s="45">
        <v>0.115</v>
      </c>
      <c r="U43" s="2"/>
    </row>
    <row r="44" spans="2:21" ht="18" x14ac:dyDescent="0.2">
      <c r="B44" s="13" t="s">
        <v>68</v>
      </c>
      <c r="C44" s="52">
        <v>125</v>
      </c>
      <c r="D44" s="52">
        <v>134</v>
      </c>
      <c r="E44" s="74">
        <f>0.345+166</f>
        <v>166.345</v>
      </c>
      <c r="F44" s="74">
        <v>359.6</v>
      </c>
      <c r="G44" s="45">
        <f t="shared" si="0"/>
        <v>0.31627831807508389</v>
      </c>
      <c r="H44" s="43">
        <v>29.244274809160306</v>
      </c>
      <c r="I44" s="43">
        <f t="shared" si="1"/>
        <v>1.8766220802555398</v>
      </c>
      <c r="J44" s="45">
        <v>9.7500000000000003E-2</v>
      </c>
      <c r="K44" s="45">
        <f>50/F44</f>
        <v>0.13904338153503892</v>
      </c>
      <c r="U44" s="2"/>
    </row>
    <row r="45" spans="2:21" x14ac:dyDescent="0.2">
      <c r="B45" s="13" t="s">
        <v>58</v>
      </c>
      <c r="C45" s="52">
        <v>29.3</v>
      </c>
      <c r="D45" s="52">
        <v>70.2</v>
      </c>
      <c r="E45" s="74">
        <f>1.6+112.3</f>
        <v>113.89999999999999</v>
      </c>
      <c r="F45" s="74">
        <v>243.5</v>
      </c>
      <c r="G45" s="45">
        <f t="shared" si="0"/>
        <v>0.31869054280917741</v>
      </c>
      <c r="H45" s="43">
        <v>7.6780865172087145</v>
      </c>
      <c r="I45" s="43">
        <f t="shared" si="1"/>
        <v>1.7311135982092896</v>
      </c>
      <c r="J45" s="45">
        <v>9.2999999999999999E-2</v>
      </c>
      <c r="K45" s="45">
        <v>0.125</v>
      </c>
      <c r="U45" s="2"/>
    </row>
    <row r="46" spans="2:21" x14ac:dyDescent="0.2">
      <c r="B46" s="13" t="s">
        <v>59</v>
      </c>
      <c r="C46" s="52">
        <v>26.4</v>
      </c>
      <c r="D46" s="52">
        <v>59.3</v>
      </c>
      <c r="E46" s="74">
        <v>68</v>
      </c>
      <c r="F46" s="74">
        <v>68</v>
      </c>
      <c r="G46" s="45">
        <f t="shared" si="0"/>
        <v>0.5</v>
      </c>
      <c r="H46" s="43">
        <v>12.842436974789916</v>
      </c>
      <c r="I46" s="43">
        <f t="shared" si="1"/>
        <v>1.9963235294117647</v>
      </c>
      <c r="J46" s="45">
        <v>0.186</v>
      </c>
      <c r="K46" s="45">
        <v>0.34899999999999998</v>
      </c>
      <c r="U46" s="2"/>
    </row>
    <row r="47" spans="2:21" x14ac:dyDescent="0.2">
      <c r="B47" s="13" t="s">
        <v>60</v>
      </c>
      <c r="C47" s="52">
        <v>42.5</v>
      </c>
      <c r="D47" s="52">
        <v>78.099999999999994</v>
      </c>
      <c r="E47" s="74">
        <f>7.6+151.5</f>
        <v>159.1</v>
      </c>
      <c r="F47" s="74">
        <v>391.7</v>
      </c>
      <c r="G47" s="45">
        <f t="shared" si="0"/>
        <v>0.28885257806826437</v>
      </c>
      <c r="H47" s="43">
        <v>15.01208629842991</v>
      </c>
      <c r="I47" s="43">
        <f t="shared" si="1"/>
        <v>1.2585330428467685</v>
      </c>
      <c r="J47" s="45">
        <v>0.153</v>
      </c>
      <c r="K47" s="45">
        <v>0.20100000000000001</v>
      </c>
      <c r="U47" s="2"/>
    </row>
    <row r="48" spans="2:21" x14ac:dyDescent="0.2">
      <c r="B48" s="13" t="s">
        <v>61</v>
      </c>
      <c r="C48" s="52">
        <v>52.5</v>
      </c>
      <c r="D48" s="52">
        <v>78</v>
      </c>
      <c r="E48" s="74">
        <f>0.7+35.4</f>
        <v>36.1</v>
      </c>
      <c r="F48" s="74">
        <v>319.10000000000002</v>
      </c>
      <c r="G48" s="45">
        <f t="shared" si="0"/>
        <v>0.10163288288288287</v>
      </c>
      <c r="H48" s="43">
        <v>19.905807365439095</v>
      </c>
      <c r="I48" s="43">
        <f t="shared" si="1"/>
        <v>1.6810247747747746</v>
      </c>
      <c r="J48" s="45">
        <v>9.7000000000000003E-2</v>
      </c>
      <c r="K48" s="45">
        <v>0.107</v>
      </c>
      <c r="U48" s="2"/>
    </row>
    <row r="49" spans="2:22" x14ac:dyDescent="0.2">
      <c r="B49" s="13"/>
      <c r="C49" s="42"/>
      <c r="D49" s="42"/>
      <c r="E49" s="42"/>
      <c r="F49" s="51"/>
      <c r="G49" s="52"/>
      <c r="H49" s="45"/>
      <c r="I49" s="45"/>
      <c r="J49" s="45"/>
      <c r="K49" s="43"/>
      <c r="L49" s="45"/>
      <c r="M49" s="45"/>
      <c r="N49" s="43"/>
      <c r="O49" s="13"/>
      <c r="P49" s="13"/>
      <c r="Q49" s="13"/>
      <c r="R49" s="13"/>
      <c r="S49" s="13"/>
      <c r="U49" s="2"/>
    </row>
    <row r="50" spans="2:22" x14ac:dyDescent="0.2">
      <c r="B50" s="37" t="s">
        <v>147</v>
      </c>
      <c r="N50" s="13"/>
      <c r="O50" s="13"/>
      <c r="P50"/>
      <c r="Q50"/>
      <c r="R50" s="13"/>
      <c r="S50" s="13"/>
      <c r="T50" s="13"/>
      <c r="U50" s="2"/>
    </row>
    <row r="51" spans="2:22" x14ac:dyDescent="0.2">
      <c r="B51" s="48" t="s">
        <v>65</v>
      </c>
      <c r="N51" s="13"/>
      <c r="O51" s="13"/>
      <c r="P51"/>
      <c r="Q51"/>
      <c r="R51" s="13"/>
      <c r="S51" s="13"/>
      <c r="T51" s="13"/>
      <c r="U51" s="2"/>
    </row>
    <row r="52" spans="2:22" x14ac:dyDescent="0.2">
      <c r="B52" s="48" t="s">
        <v>67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/>
      <c r="Q52"/>
      <c r="R52" s="13"/>
      <c r="S52" s="13"/>
      <c r="T52" s="13"/>
    </row>
    <row r="53" spans="2:22" x14ac:dyDescent="0.2">
      <c r="B53" s="48" t="s">
        <v>205</v>
      </c>
      <c r="C53" s="45"/>
      <c r="D53" s="45"/>
      <c r="E53" s="45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2:22" x14ac:dyDescent="0.2">
      <c r="B54" s="48"/>
      <c r="C54" s="45"/>
      <c r="D54" s="45"/>
      <c r="E54" s="45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2:22" x14ac:dyDescent="0.2">
      <c r="B55" t="s">
        <v>29</v>
      </c>
      <c r="C55" s="45"/>
      <c r="D55" s="45"/>
      <c r="E55" s="45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2:22" x14ac:dyDescent="0.2">
      <c r="C56" s="45"/>
      <c r="D56" s="45"/>
      <c r="E56" s="45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2:22" x14ac:dyDescent="0.2"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V57" s="39"/>
    </row>
    <row r="58" spans="2:22" x14ac:dyDescent="0.2"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2:22" x14ac:dyDescent="0.2"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2:22" x14ac:dyDescent="0.2"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2:22" x14ac:dyDescent="0.2"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2:22" x14ac:dyDescent="0.2"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2:22" x14ac:dyDescent="0.2"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2:22" x14ac:dyDescent="0.2"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6:22" x14ac:dyDescent="0.2"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6:22" x14ac:dyDescent="0.2"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6:22" x14ac:dyDescent="0.2"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6:22" x14ac:dyDescent="0.2"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6:22" x14ac:dyDescent="0.2"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6:22" x14ac:dyDescent="0.2"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6:22" x14ac:dyDescent="0.2"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6:22" x14ac:dyDescent="0.2"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6:22" x14ac:dyDescent="0.2"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6:22" x14ac:dyDescent="0.2"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V74" s="39"/>
    </row>
    <row r="75" spans="6:22" x14ac:dyDescent="0.2"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V75" s="39"/>
    </row>
    <row r="76" spans="6:22" x14ac:dyDescent="0.2"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6:22" x14ac:dyDescent="0.2"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6:22" x14ac:dyDescent="0.2"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6:22" x14ac:dyDescent="0.2"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6:22" x14ac:dyDescent="0.2"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6:22" x14ac:dyDescent="0.2"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6:22" x14ac:dyDescent="0.2"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6:22" x14ac:dyDescent="0.2"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6:22" x14ac:dyDescent="0.2"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6:22" x14ac:dyDescent="0.2"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V85" s="39"/>
    </row>
    <row r="86" spans="6:22" x14ac:dyDescent="0.2"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6:22" x14ac:dyDescent="0.2"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V87" s="39"/>
    </row>
    <row r="88" spans="6:22" x14ac:dyDescent="0.2"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6:22" x14ac:dyDescent="0.2"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6:22" x14ac:dyDescent="0.2"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6:22" x14ac:dyDescent="0.2"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6:22" x14ac:dyDescent="0.2"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6:22" x14ac:dyDescent="0.2"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6:22" x14ac:dyDescent="0.2"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V94" s="39"/>
    </row>
    <row r="95" spans="6:22" x14ac:dyDescent="0.2"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V95" s="39"/>
    </row>
    <row r="96" spans="6:22" x14ac:dyDescent="0.2"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6:22" x14ac:dyDescent="0.2"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6:22" x14ac:dyDescent="0.2"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V98" s="39"/>
    </row>
    <row r="99" spans="6:22" x14ac:dyDescent="0.2"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6:22" x14ac:dyDescent="0.2"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6:22" x14ac:dyDescent="0.2"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V101" s="39"/>
    </row>
    <row r="102" spans="6:22" x14ac:dyDescent="0.2"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6:22" x14ac:dyDescent="0.2"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</sheetData>
  <phoneticPr fontId="4"/>
  <pageMargins left="0.5" right="0.5" top="0.5" bottom="0.5" header="0.5" footer="0.5"/>
  <pageSetup scale="28" orientation="landscape" horizontalDpi="4294967292" verticalDpi="4294967292"/>
  <headerFooter alignWithMargins="0"/>
  <ignoredErrors>
    <ignoredError sqref="G34 G36:G38 G41:G42 G46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1695"/>
  <sheetViews>
    <sheetView topLeftCell="A5" zoomScaleNormal="100" workbookViewId="0">
      <selection activeCell="G35" sqref="G35"/>
    </sheetView>
  </sheetViews>
  <sheetFormatPr baseColWidth="10" defaultColWidth="11" defaultRowHeight="16" x14ac:dyDescent="0.2"/>
  <cols>
    <col min="1" max="1" width="7" style="2" customWidth="1"/>
    <col min="2" max="2" width="10.796875" style="2" customWidth="1"/>
    <col min="3" max="4" width="12.59765625" style="2" customWidth="1"/>
    <col min="5" max="5" width="3.19921875" style="2" customWidth="1"/>
    <col min="6" max="8" width="12.59765625" style="2" customWidth="1"/>
    <col min="9" max="9" width="3.19921875" style="2" customWidth="1"/>
    <col min="10" max="10" width="15" style="2" customWidth="1"/>
    <col min="11" max="11" width="15" customWidth="1"/>
    <col min="12" max="13" width="12.59765625" customWidth="1"/>
    <col min="14" max="14" width="18.59765625" customWidth="1"/>
    <col min="15" max="15" width="10.59765625" style="13" customWidth="1"/>
    <col min="16" max="17" width="10.59765625" style="2" customWidth="1"/>
    <col min="18" max="18" width="13.796875" style="2" customWidth="1"/>
    <col min="19" max="19" width="23.796875" style="2" customWidth="1"/>
    <col min="20" max="20" width="11.19921875" style="2" bestFit="1" customWidth="1"/>
    <col min="21" max="21" width="14.796875" style="2" customWidth="1"/>
    <col min="22" max="16384" width="11" style="2"/>
  </cols>
  <sheetData>
    <row r="1" spans="1:23" x14ac:dyDescent="0.2">
      <c r="A1" s="4"/>
      <c r="B1" s="4"/>
      <c r="C1" s="4"/>
      <c r="D1" s="4"/>
      <c r="E1" s="4"/>
      <c r="F1" s="4"/>
      <c r="G1" s="4"/>
      <c r="H1" s="4"/>
      <c r="I1" s="4"/>
      <c r="J1" s="4"/>
      <c r="P1" s="4"/>
    </row>
    <row r="2" spans="1:23" x14ac:dyDescent="0.2">
      <c r="A2" s="4"/>
      <c r="B2" s="25" t="s">
        <v>154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O2"/>
      <c r="P2"/>
      <c r="Q2"/>
      <c r="R2"/>
      <c r="S2"/>
      <c r="T2"/>
      <c r="U2"/>
      <c r="V2"/>
      <c r="W2"/>
    </row>
    <row r="3" spans="1:23" x14ac:dyDescent="0.2">
      <c r="A3" s="4"/>
      <c r="B3" s="27" t="s">
        <v>128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O3"/>
      <c r="P3"/>
      <c r="Q3"/>
      <c r="R3"/>
      <c r="S3"/>
      <c r="T3"/>
      <c r="U3"/>
      <c r="V3"/>
      <c r="W3"/>
    </row>
    <row r="4" spans="1:23" x14ac:dyDescent="0.2">
      <c r="A4" s="4"/>
      <c r="B4" s="26" t="s">
        <v>43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O4"/>
      <c r="P4"/>
      <c r="Q4"/>
      <c r="R4"/>
      <c r="S4"/>
      <c r="T4"/>
      <c r="U4"/>
      <c r="V4"/>
      <c r="W4"/>
    </row>
    <row r="5" spans="1:23" x14ac:dyDescent="0.2">
      <c r="D5" s="40"/>
      <c r="E5" s="40"/>
      <c r="F5" s="40"/>
      <c r="O5"/>
      <c r="P5"/>
      <c r="Q5"/>
      <c r="R5"/>
      <c r="S5"/>
      <c r="T5"/>
      <c r="U5"/>
      <c r="V5"/>
      <c r="W5"/>
    </row>
    <row r="6" spans="1:23" x14ac:dyDescent="0.2">
      <c r="C6" s="26"/>
      <c r="D6" s="40"/>
      <c r="E6" s="40"/>
      <c r="F6" s="40"/>
      <c r="G6" s="26"/>
      <c r="H6" s="40"/>
      <c r="I6" s="40"/>
      <c r="J6" s="40"/>
      <c r="O6"/>
      <c r="P6"/>
      <c r="Q6"/>
      <c r="R6"/>
      <c r="S6"/>
      <c r="T6"/>
      <c r="U6"/>
      <c r="V6"/>
      <c r="W6"/>
    </row>
    <row r="7" spans="1:23" x14ac:dyDescent="0.2">
      <c r="B7"/>
      <c r="C7" s="82" t="s">
        <v>10</v>
      </c>
      <c r="D7" s="82"/>
      <c r="E7" s="82"/>
      <c r="F7" s="82"/>
      <c r="G7" s="58"/>
      <c r="H7" s="82"/>
      <c r="I7" s="84"/>
      <c r="J7" s="40"/>
      <c r="L7" s="87" t="s">
        <v>200</v>
      </c>
      <c r="M7" s="87" t="s">
        <v>200</v>
      </c>
      <c r="O7"/>
      <c r="P7"/>
      <c r="Q7"/>
      <c r="R7"/>
      <c r="S7"/>
      <c r="T7"/>
      <c r="U7"/>
      <c r="V7"/>
      <c r="W7"/>
    </row>
    <row r="8" spans="1:23" x14ac:dyDescent="0.2">
      <c r="B8"/>
      <c r="C8" s="83" t="s">
        <v>11</v>
      </c>
      <c r="D8" s="83"/>
      <c r="E8"/>
      <c r="F8" s="83" t="s">
        <v>12</v>
      </c>
      <c r="G8" s="83"/>
      <c r="H8" s="83"/>
      <c r="I8"/>
      <c r="J8" s="82" t="s">
        <v>18</v>
      </c>
      <c r="K8" s="85"/>
      <c r="L8" s="87" t="s">
        <v>8</v>
      </c>
      <c r="M8" s="87" t="s">
        <v>44</v>
      </c>
      <c r="O8"/>
      <c r="P8"/>
      <c r="Q8"/>
      <c r="R8"/>
      <c r="S8"/>
      <c r="T8"/>
      <c r="U8"/>
      <c r="V8"/>
      <c r="W8"/>
    </row>
    <row r="9" spans="1:23" x14ac:dyDescent="0.2">
      <c r="B9"/>
      <c r="C9" s="41" t="s">
        <v>13</v>
      </c>
      <c r="D9" s="41" t="s">
        <v>14</v>
      </c>
      <c r="E9" s="41"/>
      <c r="F9" s="41" t="s">
        <v>15</v>
      </c>
      <c r="G9" s="41" t="s">
        <v>16</v>
      </c>
      <c r="H9" s="41" t="s">
        <v>17</v>
      </c>
      <c r="I9" s="41"/>
      <c r="J9" s="41" t="s">
        <v>19</v>
      </c>
      <c r="K9" s="41" t="s">
        <v>30</v>
      </c>
      <c r="L9" s="86" t="s">
        <v>9</v>
      </c>
      <c r="M9" s="86" t="s">
        <v>13</v>
      </c>
      <c r="O9"/>
      <c r="P9"/>
      <c r="Q9"/>
      <c r="R9"/>
      <c r="S9"/>
      <c r="T9"/>
      <c r="U9"/>
      <c r="V9"/>
      <c r="W9"/>
    </row>
    <row r="10" spans="1:23" x14ac:dyDescent="0.2">
      <c r="B10" s="13">
        <v>2000</v>
      </c>
      <c r="C10" s="80">
        <v>5.8500000000000003E-2</v>
      </c>
      <c r="D10" s="80">
        <v>5.9200000000000003E-2</v>
      </c>
      <c r="E10" s="80"/>
      <c r="F10" s="80">
        <v>6.2199999999999998E-2</v>
      </c>
      <c r="G10" s="80">
        <v>6.0299999999999999E-2</v>
      </c>
      <c r="H10" s="80">
        <v>5.9400000000000001E-2</v>
      </c>
      <c r="I10" s="80"/>
      <c r="J10" s="80">
        <v>7.6200000000000004E-2</v>
      </c>
      <c r="K10" s="80">
        <v>8.3599999999999994E-2</v>
      </c>
      <c r="L10" s="80">
        <v>9.2299999999999993E-2</v>
      </c>
      <c r="M10" s="80">
        <f>(6.049+6.104+6.289+6.393+6.838+6.778+6.715+6.684+6.816+6.755+6.735+6.403)/12/100</f>
        <v>6.5465833333333334E-2</v>
      </c>
      <c r="O10"/>
      <c r="P10"/>
      <c r="Q10"/>
      <c r="R10"/>
      <c r="S10"/>
      <c r="T10"/>
      <c r="U10"/>
      <c r="V10"/>
      <c r="W10"/>
    </row>
    <row r="11" spans="1:23" x14ac:dyDescent="0.2">
      <c r="B11" s="13">
        <f>+B10+1</f>
        <v>2001</v>
      </c>
      <c r="C11" s="80">
        <v>3.4500000000000003E-2</v>
      </c>
      <c r="D11" s="80">
        <v>3.39E-2</v>
      </c>
      <c r="E11" s="80"/>
      <c r="F11" s="80">
        <v>4.0899999999999999E-2</v>
      </c>
      <c r="G11" s="80">
        <v>5.0200000000000002E-2</v>
      </c>
      <c r="H11" s="80">
        <v>5.4899999999999997E-2</v>
      </c>
      <c r="I11" s="80"/>
      <c r="J11" s="80">
        <v>7.0800000000000002E-2</v>
      </c>
      <c r="K11" s="80">
        <v>7.9500000000000001E-2</v>
      </c>
      <c r="L11" s="80">
        <v>6.9099999999999995E-2</v>
      </c>
      <c r="M11" s="80">
        <f>(5.518+5.103+4.877+4.312+3.999+3.791+3.677+3.487+2.597+2.232+2.08+1.883)/12/100</f>
        <v>3.6296666666666665E-2</v>
      </c>
      <c r="O11"/>
      <c r="P11"/>
      <c r="Q11"/>
      <c r="R11"/>
      <c r="S11"/>
      <c r="T11"/>
      <c r="U11"/>
      <c r="V11"/>
      <c r="W11"/>
    </row>
    <row r="12" spans="1:23" x14ac:dyDescent="0.2">
      <c r="B12" s="13">
        <f>+B11+1</f>
        <v>2002</v>
      </c>
      <c r="C12" s="80">
        <v>1.6199999999999999E-2</v>
      </c>
      <c r="D12" s="80">
        <v>1.6899999999999998E-2</v>
      </c>
      <c r="E12" s="80"/>
      <c r="F12" s="80">
        <v>3.1E-2</v>
      </c>
      <c r="G12" s="80">
        <v>4.6100000000000002E-2</v>
      </c>
      <c r="H12" s="81" t="s">
        <v>31</v>
      </c>
      <c r="I12" s="81"/>
      <c r="J12" s="80">
        <v>6.4899999999999999E-2</v>
      </c>
      <c r="K12" s="80">
        <v>7.8E-2</v>
      </c>
      <c r="L12" s="80">
        <v>4.6699999999999998E-2</v>
      </c>
      <c r="M12" s="80">
        <f>(1.862+1.92+2.031+1.913+1.896+1.86+1.823+1.816+1.806+1.702+1.432+1.383)/12/100</f>
        <v>1.7869999999999997E-2</v>
      </c>
      <c r="O12"/>
      <c r="P12"/>
      <c r="Q12"/>
      <c r="R12"/>
      <c r="S12"/>
      <c r="T12"/>
      <c r="U12"/>
      <c r="V12"/>
      <c r="W12"/>
    </row>
    <row r="13" spans="1:23" x14ac:dyDescent="0.2">
      <c r="B13" s="13">
        <f>+B12+1</f>
        <v>2003</v>
      </c>
      <c r="C13" s="80">
        <v>1.0200000000000001E-2</v>
      </c>
      <c r="D13" s="80">
        <v>1.06E-2</v>
      </c>
      <c r="E13" s="80"/>
      <c r="F13" s="80">
        <v>2.1000000000000001E-2</v>
      </c>
      <c r="G13" s="80">
        <v>4.0099999999999997E-2</v>
      </c>
      <c r="H13" s="81" t="s">
        <v>31</v>
      </c>
      <c r="I13" s="81"/>
      <c r="J13" s="80">
        <v>5.67E-2</v>
      </c>
      <c r="K13" s="80">
        <v>6.7699999999999996E-2</v>
      </c>
      <c r="L13" s="80">
        <v>4.1200000000000001E-2</v>
      </c>
      <c r="M13" s="80">
        <f>(1.348+1.336+1.288+1.308+1.2782+1.1164+1.1176+1.142+1.1598+1.1657+1.1701+1.157)/12/100</f>
        <v>1.2155666666666665E-2</v>
      </c>
      <c r="O13"/>
      <c r="P13"/>
      <c r="Q13"/>
      <c r="R13"/>
      <c r="S13"/>
      <c r="T13"/>
      <c r="U13"/>
      <c r="V13"/>
      <c r="W13"/>
    </row>
    <row r="14" spans="1:23" x14ac:dyDescent="0.2">
      <c r="B14" s="13">
        <f>+B13+1</f>
        <v>2004</v>
      </c>
      <c r="C14" s="80">
        <v>1.38E-2</v>
      </c>
      <c r="D14" s="80">
        <v>1.5800000000000002E-2</v>
      </c>
      <c r="E14" s="80"/>
      <c r="F14" s="80">
        <v>2.7799999999999998E-2</v>
      </c>
      <c r="G14" s="80">
        <v>4.2700000000000002E-2</v>
      </c>
      <c r="H14" s="81" t="s">
        <v>31</v>
      </c>
      <c r="I14" s="81"/>
      <c r="J14" s="80">
        <v>5.6300000000000003E-2</v>
      </c>
      <c r="K14" s="80">
        <v>6.3899999999999998E-2</v>
      </c>
      <c r="L14" s="80">
        <v>4.3400000000000001E-2</v>
      </c>
      <c r="M14" s="80">
        <f>(1.132+1.1201+1.1107+1.1764+1.3082+1.6039+1.6945+1.7901+2.0054+2.1582+2.4026+2.5582)/12/100</f>
        <v>1.6716916666666668E-2</v>
      </c>
      <c r="O14"/>
      <c r="P14"/>
      <c r="Q14"/>
      <c r="R14"/>
      <c r="S14"/>
      <c r="T14"/>
      <c r="U14"/>
      <c r="V14"/>
      <c r="W14"/>
    </row>
    <row r="15" spans="1:23" x14ac:dyDescent="0.2">
      <c r="B15" s="13">
        <f>+B14+1</f>
        <v>2005</v>
      </c>
      <c r="C15" s="80">
        <v>3.1600000000000003E-2</v>
      </c>
      <c r="D15" s="80">
        <v>3.4000000000000002E-2</v>
      </c>
      <c r="E15" s="80"/>
      <c r="F15" s="80">
        <v>3.9300000000000002E-2</v>
      </c>
      <c r="G15" s="80">
        <v>4.2900000000000001E-2</v>
      </c>
      <c r="H15" s="81" t="s">
        <v>31</v>
      </c>
      <c r="I15" s="81"/>
      <c r="J15" s="80">
        <v>5.2400000000000002E-2</v>
      </c>
      <c r="K15" s="80">
        <v>6.0600000000000001E-2</v>
      </c>
      <c r="L15" s="80">
        <v>6.1899999999999997E-2</v>
      </c>
      <c r="M15" s="80">
        <f>(2.7439+2.9101+3.0995+3.2107+3.3292+3.5045+3.6948+3.872+4.0551+4.2523+4.4139+4.5298)/12/100</f>
        <v>3.6346500000000004E-2</v>
      </c>
      <c r="O15"/>
      <c r="P15"/>
      <c r="Q15"/>
      <c r="R15"/>
      <c r="S15"/>
      <c r="T15"/>
      <c r="U15"/>
      <c r="V15"/>
      <c r="W15"/>
    </row>
    <row r="16" spans="1:23" x14ac:dyDescent="0.2">
      <c r="B16" s="13"/>
      <c r="C16" s="69"/>
      <c r="D16" s="69"/>
      <c r="E16" s="69"/>
      <c r="F16" s="69"/>
      <c r="G16" s="69"/>
      <c r="H16" s="69"/>
      <c r="I16" s="69"/>
      <c r="J16" s="80"/>
      <c r="O16"/>
      <c r="P16"/>
      <c r="Q16"/>
      <c r="R16"/>
      <c r="S16"/>
      <c r="T16"/>
      <c r="U16"/>
      <c r="V16"/>
      <c r="W16"/>
    </row>
    <row r="17" spans="2:23" x14ac:dyDescent="0.2">
      <c r="B17" s="13"/>
      <c r="C17" s="69"/>
      <c r="D17" s="69"/>
      <c r="E17" s="69"/>
      <c r="F17" s="69"/>
      <c r="G17" s="69"/>
      <c r="H17" s="69"/>
      <c r="I17" s="69"/>
      <c r="J17" s="80"/>
      <c r="O17"/>
      <c r="P17"/>
      <c r="Q17"/>
      <c r="R17"/>
      <c r="S17"/>
      <c r="T17"/>
      <c r="U17"/>
      <c r="V17"/>
      <c r="W17"/>
    </row>
    <row r="18" spans="2:23" x14ac:dyDescent="0.2">
      <c r="B18" s="13" t="s">
        <v>32</v>
      </c>
      <c r="C18" s="80">
        <v>4.2000000000000003E-2</v>
      </c>
      <c r="D18" s="80">
        <v>4.2999999999999997E-2</v>
      </c>
      <c r="E18" s="80"/>
      <c r="F18" s="80">
        <v>4.3499999999999997E-2</v>
      </c>
      <c r="G18" s="80">
        <v>4.4199999999999996E-2</v>
      </c>
      <c r="H18" s="81" t="s">
        <v>31</v>
      </c>
      <c r="I18" s="79"/>
      <c r="J18" s="80">
        <v>5.2900000000000003E-2</v>
      </c>
      <c r="K18" s="80">
        <v>6.2400000000000004E-2</v>
      </c>
      <c r="L18" s="80">
        <v>7.3749999999999996E-2</v>
      </c>
      <c r="M18" s="80">
        <v>4.6795000000000003E-2</v>
      </c>
      <c r="O18"/>
      <c r="P18"/>
      <c r="Q18"/>
      <c r="R18"/>
      <c r="S18"/>
      <c r="T18"/>
      <c r="U18"/>
      <c r="V18"/>
      <c r="W18"/>
    </row>
    <row r="19" spans="2:23" x14ac:dyDescent="0.2">
      <c r="B19" s="13" t="s">
        <v>33</v>
      </c>
      <c r="C19" s="80">
        <v>4.41E-2</v>
      </c>
      <c r="D19" s="80">
        <v>4.5100000000000001E-2</v>
      </c>
      <c r="E19" s="80"/>
      <c r="F19" s="80">
        <v>4.6399999999999997E-2</v>
      </c>
      <c r="G19" s="80">
        <v>4.5700000000000005E-2</v>
      </c>
      <c r="H19" s="80">
        <v>4.5400000000000003E-2</v>
      </c>
      <c r="I19" s="13"/>
      <c r="J19" s="80">
        <v>5.3499999999999999E-2</v>
      </c>
      <c r="K19" s="80">
        <v>6.2699999999999992E-2</v>
      </c>
      <c r="L19" s="80">
        <v>7.4999999999999997E-2</v>
      </c>
      <c r="M19" s="80">
        <v>4.8191999999999999E-2</v>
      </c>
      <c r="O19"/>
      <c r="P19"/>
      <c r="Q19"/>
      <c r="R19"/>
      <c r="S19"/>
      <c r="T19"/>
      <c r="U19"/>
      <c r="V19"/>
      <c r="W19"/>
    </row>
    <row r="20" spans="2:23" x14ac:dyDescent="0.2">
      <c r="B20" s="13" t="s">
        <v>34</v>
      </c>
      <c r="C20" s="80">
        <v>4.5100000000000001E-2</v>
      </c>
      <c r="D20" s="80">
        <v>4.6100000000000002E-2</v>
      </c>
      <c r="E20" s="80"/>
      <c r="F20" s="80">
        <v>4.7400000000000005E-2</v>
      </c>
      <c r="G20" s="80">
        <v>4.7199999999999999E-2</v>
      </c>
      <c r="H20" s="80">
        <v>4.7300000000000002E-2</v>
      </c>
      <c r="I20" s="79"/>
      <c r="J20" s="80">
        <v>5.5300000000000002E-2</v>
      </c>
      <c r="K20" s="80">
        <v>6.4100000000000004E-2</v>
      </c>
      <c r="L20" s="80">
        <v>7.6249999999999998E-2</v>
      </c>
      <c r="M20" s="80">
        <v>4.9897999999999998E-2</v>
      </c>
      <c r="O20"/>
      <c r="P20"/>
      <c r="Q20"/>
      <c r="R20"/>
      <c r="S20"/>
      <c r="T20"/>
      <c r="U20"/>
      <c r="V20"/>
      <c r="W20"/>
    </row>
    <row r="21" spans="2:23" x14ac:dyDescent="0.2">
      <c r="B21" s="13" t="s">
        <v>35</v>
      </c>
      <c r="C21" s="80">
        <v>4.5899999999999996E-2</v>
      </c>
      <c r="D21" s="80">
        <v>4.7199999999999999E-2</v>
      </c>
      <c r="E21" s="80"/>
      <c r="F21" s="80">
        <v>4.8899999999999999E-2</v>
      </c>
      <c r="G21" s="80">
        <v>4.99E-2</v>
      </c>
      <c r="H21" s="80">
        <v>5.0599999999999999E-2</v>
      </c>
      <c r="I21" s="79"/>
      <c r="J21" s="80">
        <v>5.8400000000000001E-2</v>
      </c>
      <c r="K21" s="80">
        <v>6.6799999999999998E-2</v>
      </c>
      <c r="L21" s="80">
        <v>7.7499999999999999E-2</v>
      </c>
      <c r="M21" s="80">
        <v>5.1478999999999997E-2</v>
      </c>
      <c r="O21"/>
      <c r="P21"/>
      <c r="Q21"/>
      <c r="R21"/>
      <c r="S21"/>
      <c r="T21"/>
      <c r="U21"/>
      <c r="V21"/>
      <c r="W21"/>
    </row>
    <row r="22" spans="2:23" x14ac:dyDescent="0.2">
      <c r="B22" s="13" t="s">
        <v>36</v>
      </c>
      <c r="C22" s="80">
        <v>4.7199999999999999E-2</v>
      </c>
      <c r="D22" s="80">
        <v>4.8099999999999997E-2</v>
      </c>
      <c r="E22" s="80"/>
      <c r="F22" s="80">
        <v>4.9699999999999994E-2</v>
      </c>
      <c r="G22" s="80">
        <v>5.1100000000000007E-2</v>
      </c>
      <c r="H22" s="80">
        <v>5.2000000000000005E-2</v>
      </c>
      <c r="I22" s="79"/>
      <c r="J22" s="80">
        <v>5.9500000000000004E-2</v>
      </c>
      <c r="K22" s="80">
        <v>6.7500000000000004E-2</v>
      </c>
      <c r="L22" s="80">
        <v>7.8750000000000001E-2</v>
      </c>
      <c r="M22" s="80">
        <v>5.2335E-2</v>
      </c>
      <c r="O22"/>
      <c r="P22"/>
      <c r="Q22"/>
      <c r="R22"/>
      <c r="S22"/>
      <c r="T22"/>
      <c r="U22"/>
      <c r="V22"/>
      <c r="W22"/>
    </row>
    <row r="23" spans="2:23" x14ac:dyDescent="0.2">
      <c r="B23" s="42" t="s">
        <v>62</v>
      </c>
      <c r="C23" s="80">
        <v>4.7899999999999998E-2</v>
      </c>
      <c r="D23" s="80">
        <v>4.9500000000000002E-2</v>
      </c>
      <c r="E23" s="80"/>
      <c r="F23" s="80">
        <v>5.0900000000000001E-2</v>
      </c>
      <c r="G23" s="80">
        <v>5.1100000000000007E-2</v>
      </c>
      <c r="H23" s="80">
        <v>5.1500000000000004E-2</v>
      </c>
      <c r="I23" s="79"/>
      <c r="J23" s="80">
        <v>5.8899999999999994E-2</v>
      </c>
      <c r="K23" s="80">
        <v>6.7799999999999999E-2</v>
      </c>
      <c r="L23" s="80">
        <v>7.1249999999999994E-2</v>
      </c>
      <c r="M23" s="80">
        <v>5.5085000000000002E-2</v>
      </c>
      <c r="O23"/>
      <c r="P23"/>
      <c r="Q23"/>
      <c r="R23"/>
      <c r="S23"/>
      <c r="T23"/>
      <c r="U23"/>
      <c r="V23"/>
      <c r="W23"/>
    </row>
    <row r="24" spans="2:23" x14ac:dyDescent="0.2">
      <c r="B24" s="42" t="s">
        <v>104</v>
      </c>
      <c r="C24" s="80">
        <v>4.9599999999999998E-2</v>
      </c>
      <c r="D24" s="80">
        <v>5.0900000000000001E-2</v>
      </c>
      <c r="E24" s="80"/>
      <c r="F24" s="80">
        <v>5.0700000000000002E-2</v>
      </c>
      <c r="G24" s="80">
        <v>5.0900000000000001E-2</v>
      </c>
      <c r="H24" s="80">
        <v>5.1299999999999998E-2</v>
      </c>
      <c r="I24" s="79"/>
      <c r="J24" s="80">
        <v>5.8499999999999996E-2</v>
      </c>
      <c r="K24" s="80">
        <v>6.7599999999999993E-2</v>
      </c>
      <c r="L24" s="80">
        <v>8.2500000000000004E-2</v>
      </c>
      <c r="M24" s="80">
        <v>5.4889E-2</v>
      </c>
      <c r="O24"/>
      <c r="P24"/>
      <c r="Q24"/>
      <c r="R24"/>
      <c r="S24"/>
      <c r="T24"/>
      <c r="U24"/>
      <c r="V24"/>
      <c r="W24"/>
    </row>
    <row r="25" spans="2:23" x14ac:dyDescent="0.2">
      <c r="B25" s="13" t="s">
        <v>37</v>
      </c>
      <c r="C25" s="80">
        <v>4.9800000000000004E-2</v>
      </c>
      <c r="D25" s="80">
        <v>4.99E-2</v>
      </c>
      <c r="E25" s="80"/>
      <c r="F25" s="80">
        <v>4.8499999999999995E-2</v>
      </c>
      <c r="G25" s="80">
        <v>4.8799999999999996E-2</v>
      </c>
      <c r="H25" s="80">
        <v>0.05</v>
      </c>
      <c r="I25" s="79"/>
      <c r="J25" s="80">
        <v>5.6799999999999996E-2</v>
      </c>
      <c r="K25" s="80">
        <v>6.59E-2</v>
      </c>
      <c r="L25" s="80">
        <v>8.2500000000000004E-2</v>
      </c>
      <c r="M25" s="80">
        <v>5.4014E-2</v>
      </c>
      <c r="O25"/>
      <c r="P25"/>
      <c r="Q25"/>
      <c r="R25"/>
      <c r="S25"/>
      <c r="T25"/>
      <c r="U25"/>
      <c r="V25"/>
      <c r="W25"/>
    </row>
    <row r="26" spans="2:23" x14ac:dyDescent="0.2">
      <c r="B26" s="13" t="s">
        <v>38</v>
      </c>
      <c r="C26" s="80">
        <v>4.82E-2</v>
      </c>
      <c r="D26" s="80">
        <v>4.9000000000000002E-2</v>
      </c>
      <c r="E26" s="80"/>
      <c r="F26" s="80">
        <v>4.6900000000000004E-2</v>
      </c>
      <c r="G26" s="80">
        <v>4.7199999999999999E-2</v>
      </c>
      <c r="H26" s="80">
        <v>4.8499999999999995E-2</v>
      </c>
      <c r="I26" s="79"/>
      <c r="J26" s="80">
        <v>5.5099999999999996E-2</v>
      </c>
      <c r="K26" s="80">
        <v>6.4299999999999996E-2</v>
      </c>
      <c r="L26" s="80">
        <v>8.2500000000000004E-2</v>
      </c>
      <c r="M26" s="80">
        <v>5.3725000000000002E-2</v>
      </c>
      <c r="O26"/>
      <c r="P26"/>
      <c r="Q26"/>
      <c r="R26"/>
      <c r="S26"/>
      <c r="T26"/>
      <c r="U26"/>
      <c r="V26"/>
      <c r="W26"/>
    </row>
    <row r="27" spans="2:23" x14ac:dyDescent="0.2">
      <c r="B27" s="13" t="s">
        <v>39</v>
      </c>
      <c r="C27" s="80">
        <v>4.8899999999999999E-2</v>
      </c>
      <c r="D27" s="80">
        <v>4.9100000000000005E-2</v>
      </c>
      <c r="E27" s="80"/>
      <c r="F27" s="80">
        <v>4.7199999999999999E-2</v>
      </c>
      <c r="G27" s="80">
        <v>4.7300000000000002E-2</v>
      </c>
      <c r="H27" s="80">
        <v>4.8499999999999995E-2</v>
      </c>
      <c r="I27" s="13"/>
      <c r="J27" s="80">
        <v>5.5099999999999996E-2</v>
      </c>
      <c r="K27" s="80">
        <v>6.4199999999999993E-2</v>
      </c>
      <c r="L27" s="80">
        <v>8.2500000000000004E-2</v>
      </c>
      <c r="M27" s="80">
        <v>5.3728999999999999E-2</v>
      </c>
      <c r="O27"/>
      <c r="P27"/>
      <c r="Q27"/>
      <c r="R27"/>
      <c r="S27"/>
      <c r="T27"/>
      <c r="U27"/>
      <c r="V27"/>
      <c r="W27"/>
    </row>
    <row r="28" spans="2:23" x14ac:dyDescent="0.2">
      <c r="B28" s="13" t="s">
        <v>40</v>
      </c>
      <c r="C28" s="80">
        <v>4.9500000000000002E-2</v>
      </c>
      <c r="D28" s="80">
        <v>4.9599999999999998E-2</v>
      </c>
      <c r="E28" s="80"/>
      <c r="F28" s="80">
        <v>4.6399999999999997E-2</v>
      </c>
      <c r="G28" s="80">
        <v>4.5999999999999999E-2</v>
      </c>
      <c r="H28" s="80">
        <v>4.6900000000000004E-2</v>
      </c>
      <c r="I28" s="13"/>
      <c r="J28" s="80">
        <v>5.33E-2</v>
      </c>
      <c r="K28" s="80">
        <v>6.2E-2</v>
      </c>
      <c r="L28" s="80">
        <v>8.2500000000000004E-2</v>
      </c>
      <c r="M28" s="80">
        <v>5.3684999999999997E-2</v>
      </c>
      <c r="O28"/>
      <c r="P28"/>
      <c r="Q28"/>
      <c r="R28"/>
      <c r="S28"/>
      <c r="T28"/>
      <c r="U28"/>
      <c r="V28"/>
      <c r="W28"/>
    </row>
    <row r="29" spans="2:23" x14ac:dyDescent="0.2">
      <c r="B29" s="13" t="s">
        <v>41</v>
      </c>
      <c r="C29" s="80">
        <v>4.8499999999999995E-2</v>
      </c>
      <c r="D29" s="80">
        <v>4.8799999999999996E-2</v>
      </c>
      <c r="E29" s="80"/>
      <c r="F29" s="80">
        <v>4.58E-2</v>
      </c>
      <c r="G29" s="80">
        <v>4.5599999999999995E-2</v>
      </c>
      <c r="H29" s="80">
        <v>4.6799999999999994E-2</v>
      </c>
      <c r="I29" s="13"/>
      <c r="J29" s="80">
        <v>5.3200000000000004E-2</v>
      </c>
      <c r="K29" s="80">
        <v>6.2199999999999998E-2</v>
      </c>
      <c r="L29" s="80">
        <v>8.2500000000000004E-2</v>
      </c>
      <c r="M29" s="80">
        <v>5.3601000000000003E-2</v>
      </c>
      <c r="O29"/>
      <c r="P29"/>
      <c r="Q29"/>
      <c r="R29"/>
      <c r="S29"/>
      <c r="T29"/>
      <c r="U29"/>
      <c r="V29"/>
      <c r="W29"/>
    </row>
    <row r="30" spans="2:23" x14ac:dyDescent="0.2">
      <c r="B30" s="13" t="s">
        <v>42</v>
      </c>
      <c r="C30" s="80">
        <v>4.9599999999999998E-2</v>
      </c>
      <c r="D30" s="80">
        <v>4.9400000000000006E-2</v>
      </c>
      <c r="E30" s="80"/>
      <c r="F30" s="80">
        <v>4.7899999999999998E-2</v>
      </c>
      <c r="G30" s="80">
        <v>4.7599999999999996E-2</v>
      </c>
      <c r="H30" s="80">
        <v>4.8499999999999995E-2</v>
      </c>
      <c r="I30" s="13"/>
      <c r="J30" s="80">
        <v>5.4000000000000006E-2</v>
      </c>
      <c r="K30" s="80">
        <v>6.3399999999999998E-2</v>
      </c>
      <c r="L30" s="80">
        <v>8.2500000000000004E-2</v>
      </c>
      <c r="M30" s="80">
        <v>5.3601000000000003E-2</v>
      </c>
      <c r="O30"/>
      <c r="P30"/>
      <c r="Q30"/>
      <c r="R30"/>
      <c r="S30"/>
      <c r="T30"/>
      <c r="U30"/>
      <c r="V30"/>
      <c r="W30"/>
    </row>
    <row r="31" spans="2:23" x14ac:dyDescent="0.2">
      <c r="B31" s="13" t="s">
        <v>33</v>
      </c>
      <c r="C31" s="80">
        <v>5.0199999999999995E-2</v>
      </c>
      <c r="D31" s="80">
        <v>4.9699999999999994E-2</v>
      </c>
      <c r="E31" s="80"/>
      <c r="F31" s="80">
        <v>4.7500000000000001E-2</v>
      </c>
      <c r="G31" s="80">
        <v>4.7199999999999999E-2</v>
      </c>
      <c r="H31" s="80">
        <v>4.82E-2</v>
      </c>
      <c r="I31" s="13"/>
      <c r="J31" s="80">
        <v>5.3899999999999997E-2</v>
      </c>
      <c r="K31" s="80">
        <v>6.2800000000000009E-2</v>
      </c>
      <c r="L31" s="80">
        <v>8.2500000000000004E-2</v>
      </c>
      <c r="M31" s="80">
        <v>5.3598E-2</v>
      </c>
      <c r="O31"/>
      <c r="P31"/>
      <c r="Q31"/>
      <c r="R31"/>
      <c r="S31"/>
      <c r="T31"/>
      <c r="U31"/>
      <c r="V31"/>
      <c r="W31"/>
    </row>
    <row r="32" spans="2:23" x14ac:dyDescent="0.2">
      <c r="B32" s="13" t="s">
        <v>34</v>
      </c>
      <c r="C32" s="80">
        <v>4.9699999999999994E-2</v>
      </c>
      <c r="D32" s="80">
        <v>4.9000000000000002E-2</v>
      </c>
      <c r="E32" s="80"/>
      <c r="F32" s="80">
        <v>4.5100000000000001E-2</v>
      </c>
      <c r="G32" s="80">
        <v>4.5599999999999995E-2</v>
      </c>
      <c r="H32" s="80">
        <v>4.7199999999999999E-2</v>
      </c>
      <c r="I32" s="13"/>
      <c r="J32" s="80">
        <v>5.2999999999999999E-2</v>
      </c>
      <c r="K32" s="80">
        <v>6.2699999999999992E-2</v>
      </c>
      <c r="L32" s="80">
        <v>8.2500000000000004E-2</v>
      </c>
      <c r="M32" s="80">
        <v>5.3478999999999999E-2</v>
      </c>
      <c r="O32"/>
      <c r="P32"/>
      <c r="Q32"/>
      <c r="R32"/>
      <c r="S32"/>
      <c r="T32"/>
      <c r="U32"/>
      <c r="V32"/>
      <c r="W32"/>
    </row>
    <row r="33" spans="2:23" x14ac:dyDescent="0.2">
      <c r="B33" s="13" t="s">
        <v>35</v>
      </c>
      <c r="C33" s="80">
        <v>4.8799999999999996E-2</v>
      </c>
      <c r="D33" s="80">
        <v>4.87E-2</v>
      </c>
      <c r="E33" s="80"/>
      <c r="F33" s="80">
        <v>4.5999999999999999E-2</v>
      </c>
      <c r="G33" s="80">
        <v>4.6900000000000004E-2</v>
      </c>
      <c r="H33" s="80">
        <v>4.87E-2</v>
      </c>
      <c r="I33" s="13"/>
      <c r="J33" s="80">
        <v>5.4699999999999999E-2</v>
      </c>
      <c r="K33" s="80">
        <v>6.3899999999999998E-2</v>
      </c>
      <c r="L33" s="80">
        <v>8.2500000000000004E-2</v>
      </c>
      <c r="M33" s="80">
        <v>5.3554999999999998E-2</v>
      </c>
      <c r="O33"/>
      <c r="P33"/>
      <c r="Q33"/>
      <c r="R33"/>
      <c r="S33"/>
      <c r="T33"/>
      <c r="U33"/>
      <c r="V33"/>
      <c r="W33"/>
    </row>
    <row r="34" spans="2:23" x14ac:dyDescent="0.2">
      <c r="B34" s="13" t="s">
        <v>36</v>
      </c>
      <c r="C34" s="80">
        <v>4.7699999999999992E-2</v>
      </c>
      <c r="D34" s="80">
        <v>4.8000000000000001E-2</v>
      </c>
      <c r="E34" s="80"/>
      <c r="F34" s="80">
        <v>4.6900000000000004E-2</v>
      </c>
      <c r="G34" s="80">
        <v>4.7500000000000001E-2</v>
      </c>
      <c r="H34" s="80">
        <v>4.9000000000000002E-2</v>
      </c>
      <c r="I34" s="13"/>
      <c r="J34" s="80">
        <v>5.4699999999999999E-2</v>
      </c>
      <c r="K34" s="80">
        <v>6.3899999999999998E-2</v>
      </c>
      <c r="L34" s="80">
        <v>8.2500000000000004E-2</v>
      </c>
      <c r="M34" s="80">
        <v>5.3594999999999997E-2</v>
      </c>
      <c r="O34"/>
      <c r="P34"/>
      <c r="Q34"/>
      <c r="R34"/>
      <c r="S34"/>
      <c r="T34"/>
      <c r="U34"/>
      <c r="V34"/>
      <c r="W34"/>
    </row>
    <row r="35" spans="2:23" x14ac:dyDescent="0.2">
      <c r="B35" s="42" t="s">
        <v>62</v>
      </c>
      <c r="C35" s="80">
        <v>4.6300000000000001E-2</v>
      </c>
      <c r="D35" s="80">
        <v>4.7699999999999992E-2</v>
      </c>
      <c r="E35" s="80"/>
      <c r="F35" s="80">
        <v>0.05</v>
      </c>
      <c r="G35" s="80">
        <v>5.0999999999999997E-2</v>
      </c>
      <c r="H35" s="80">
        <v>5.2000000000000005E-2</v>
      </c>
      <c r="I35" s="13"/>
      <c r="J35" s="80">
        <v>5.79E-2</v>
      </c>
      <c r="K35" s="80">
        <v>6.7000000000000004E-2</v>
      </c>
      <c r="L35" s="80">
        <v>8.2500000000000004E-2</v>
      </c>
      <c r="M35" s="80">
        <v>5.3593000000000002E-2</v>
      </c>
      <c r="O35"/>
      <c r="P35"/>
      <c r="Q35"/>
      <c r="R35"/>
      <c r="S35"/>
      <c r="T35"/>
      <c r="U35"/>
      <c r="V35"/>
      <c r="W35"/>
    </row>
    <row r="36" spans="2:23" x14ac:dyDescent="0.2">
      <c r="B36" s="13"/>
      <c r="C36" s="80"/>
      <c r="D36" s="80"/>
      <c r="E36" s="80"/>
      <c r="F36" s="80"/>
      <c r="G36" s="80"/>
      <c r="H36" s="80"/>
      <c r="I36" s="13"/>
      <c r="J36" s="13"/>
      <c r="O36"/>
      <c r="P36"/>
      <c r="Q36"/>
      <c r="R36"/>
      <c r="S36"/>
      <c r="T36"/>
      <c r="U36"/>
      <c r="V36"/>
      <c r="W36"/>
    </row>
    <row r="37" spans="2:23" x14ac:dyDescent="0.2">
      <c r="B37" s="48"/>
      <c r="C37" s="13"/>
      <c r="D37" s="13"/>
      <c r="E37" s="13"/>
      <c r="F37" s="13"/>
      <c r="G37" s="13"/>
      <c r="H37" s="13"/>
      <c r="I37" s="13"/>
      <c r="J37" s="13"/>
    </row>
    <row r="38" spans="2:23" x14ac:dyDescent="0.2">
      <c r="B38" s="36" t="s">
        <v>139</v>
      </c>
      <c r="C38" s="13"/>
      <c r="D38" s="13"/>
      <c r="E38" s="13"/>
      <c r="F38" s="13"/>
      <c r="G38" s="13"/>
      <c r="H38" s="13"/>
      <c r="I38" s="13"/>
      <c r="J38" s="13"/>
    </row>
    <row r="39" spans="2:23" x14ac:dyDescent="0.2">
      <c r="B39" s="13"/>
      <c r="C39" s="13"/>
      <c r="D39" s="13"/>
      <c r="E39" s="13"/>
      <c r="F39" s="13"/>
      <c r="G39" s="13"/>
      <c r="H39" s="13"/>
      <c r="I39" s="13"/>
      <c r="J39" s="13"/>
    </row>
    <row r="40" spans="2:23" x14ac:dyDescent="0.2">
      <c r="B40" s="13"/>
      <c r="C40" s="13"/>
      <c r="D40" s="13"/>
      <c r="E40" s="13"/>
      <c r="F40" s="13"/>
      <c r="G40" s="13"/>
      <c r="H40" s="13"/>
      <c r="I40" s="13"/>
      <c r="J40" s="13"/>
    </row>
    <row r="41" spans="2:23" x14ac:dyDescent="0.2">
      <c r="B41" s="13"/>
      <c r="C41" s="13"/>
      <c r="D41" s="13"/>
      <c r="E41" s="13"/>
      <c r="F41" s="13"/>
      <c r="G41" s="13"/>
      <c r="H41" s="13"/>
      <c r="I41" s="13"/>
      <c r="J41" s="13"/>
    </row>
    <row r="42" spans="2:23" x14ac:dyDescent="0.2">
      <c r="B42" s="13"/>
      <c r="C42" s="13"/>
      <c r="D42" s="13"/>
      <c r="E42" s="13"/>
      <c r="F42" s="13"/>
      <c r="G42" s="13"/>
      <c r="H42" s="13"/>
      <c r="I42" s="13"/>
      <c r="J42" s="13"/>
    </row>
    <row r="43" spans="2:23" x14ac:dyDescent="0.2">
      <c r="B43" s="13"/>
      <c r="C43" s="13"/>
      <c r="D43" s="13"/>
      <c r="E43" s="13"/>
      <c r="F43" s="13"/>
      <c r="G43" s="13"/>
      <c r="H43" s="13"/>
      <c r="I43" s="13"/>
      <c r="J43" s="13"/>
    </row>
    <row r="44" spans="2:23" x14ac:dyDescent="0.2">
      <c r="B44" s="13"/>
      <c r="C44" s="13"/>
      <c r="D44" s="13"/>
      <c r="E44" s="13"/>
      <c r="F44" s="13"/>
      <c r="G44" s="13"/>
      <c r="H44" s="13"/>
      <c r="I44" s="13"/>
      <c r="J44" s="13"/>
    </row>
    <row r="45" spans="2:23" x14ac:dyDescent="0.2">
      <c r="B45" s="13"/>
      <c r="C45" s="13"/>
      <c r="D45" s="13"/>
      <c r="E45" s="13"/>
      <c r="F45" s="13"/>
      <c r="G45" s="13"/>
      <c r="H45" s="13"/>
      <c r="I45" s="13"/>
      <c r="J45" s="13"/>
    </row>
    <row r="46" spans="2:23" x14ac:dyDescent="0.2">
      <c r="B46" s="13"/>
      <c r="C46" s="13"/>
      <c r="D46" s="13"/>
      <c r="E46" s="13"/>
      <c r="F46" s="13"/>
      <c r="G46" s="13"/>
      <c r="H46" s="13"/>
      <c r="I46" s="13"/>
      <c r="J46" s="13"/>
    </row>
    <row r="47" spans="2:23" x14ac:dyDescent="0.2">
      <c r="B47" s="13"/>
      <c r="C47" s="13"/>
      <c r="D47" s="13"/>
      <c r="E47" s="13"/>
      <c r="F47" s="13"/>
      <c r="G47" s="13"/>
      <c r="H47" s="13"/>
      <c r="I47" s="13"/>
      <c r="J47" s="13"/>
    </row>
    <row r="48" spans="2:23" x14ac:dyDescent="0.2">
      <c r="B48" s="13"/>
      <c r="C48" s="13"/>
      <c r="D48" s="13"/>
      <c r="E48" s="13"/>
      <c r="F48" s="13"/>
      <c r="G48" s="13"/>
      <c r="H48" s="13"/>
      <c r="I48" s="13"/>
      <c r="J48" s="13"/>
    </row>
    <row r="49" spans="2:16" x14ac:dyDescent="0.2">
      <c r="B49" s="13"/>
      <c r="C49" s="13"/>
      <c r="D49" s="13"/>
      <c r="E49" s="13"/>
      <c r="F49" s="13"/>
      <c r="G49" s="13"/>
      <c r="H49" s="13"/>
      <c r="I49" s="13"/>
      <c r="J49" s="13"/>
    </row>
    <row r="50" spans="2:16" x14ac:dyDescent="0.2">
      <c r="B50" s="13"/>
      <c r="C50" s="13"/>
      <c r="D50" s="13"/>
      <c r="E50" s="13"/>
      <c r="F50" s="13"/>
      <c r="G50" s="13"/>
      <c r="H50" s="13"/>
      <c r="I50" s="13"/>
      <c r="J50" s="13"/>
    </row>
    <row r="51" spans="2:16" x14ac:dyDescent="0.2">
      <c r="B51" s="13"/>
      <c r="C51" s="13"/>
      <c r="D51" s="13"/>
      <c r="E51" s="13"/>
      <c r="F51" s="13"/>
      <c r="G51" s="13"/>
      <c r="H51" s="13"/>
      <c r="I51" s="13"/>
      <c r="J51" s="13"/>
    </row>
    <row r="52" spans="2:16" x14ac:dyDescent="0.2">
      <c r="B52" s="13"/>
      <c r="C52" s="13"/>
      <c r="D52" s="13"/>
      <c r="E52" s="13"/>
      <c r="F52" s="13"/>
      <c r="G52" s="13"/>
      <c r="H52" s="13"/>
      <c r="I52" s="13"/>
      <c r="J52" s="13"/>
    </row>
    <row r="53" spans="2:16" x14ac:dyDescent="0.2">
      <c r="B53" s="13"/>
      <c r="C53" s="13"/>
      <c r="D53" s="13"/>
      <c r="E53" s="13"/>
      <c r="F53" s="13"/>
      <c r="G53" s="13"/>
      <c r="H53" s="13"/>
      <c r="I53" s="13"/>
      <c r="J53" s="13"/>
      <c r="P53" s="13"/>
    </row>
    <row r="54" spans="2:16" x14ac:dyDescent="0.2">
      <c r="B54" s="13"/>
      <c r="C54" s="13"/>
      <c r="D54" s="13"/>
      <c r="E54" s="13"/>
      <c r="F54" s="13"/>
      <c r="G54" s="13"/>
      <c r="H54" s="13"/>
      <c r="I54" s="13"/>
      <c r="J54" s="13"/>
      <c r="P54" s="13"/>
    </row>
    <row r="55" spans="2:16" x14ac:dyDescent="0.2">
      <c r="B55" s="13"/>
      <c r="C55" s="13"/>
      <c r="D55" s="13"/>
      <c r="E55" s="13"/>
      <c r="F55" s="13"/>
      <c r="G55" s="13"/>
      <c r="H55" s="13"/>
      <c r="I55" s="13"/>
      <c r="J55" s="13"/>
      <c r="P55" s="13"/>
    </row>
    <row r="56" spans="2:16" x14ac:dyDescent="0.2">
      <c r="B56" s="13"/>
      <c r="C56" s="13"/>
      <c r="D56" s="13"/>
      <c r="E56" s="13"/>
      <c r="F56" s="13"/>
      <c r="G56" s="13"/>
      <c r="H56" s="13"/>
      <c r="I56" s="13"/>
      <c r="J56" s="13"/>
    </row>
    <row r="57" spans="2:16" x14ac:dyDescent="0.2">
      <c r="B57" s="13"/>
      <c r="C57" s="13"/>
      <c r="D57" s="13"/>
      <c r="E57" s="13"/>
      <c r="F57" s="13"/>
      <c r="G57" s="13"/>
      <c r="H57" s="13"/>
      <c r="I57" s="13"/>
      <c r="J57" s="13"/>
    </row>
    <row r="58" spans="2:16" x14ac:dyDescent="0.2">
      <c r="B58" s="13"/>
      <c r="C58" s="13"/>
      <c r="D58" s="13"/>
      <c r="E58" s="13"/>
      <c r="F58" s="13"/>
      <c r="G58" s="13"/>
      <c r="H58" s="13"/>
      <c r="I58" s="13"/>
      <c r="J58" s="13"/>
    </row>
    <row r="59" spans="2:16" x14ac:dyDescent="0.2">
      <c r="B59" s="13"/>
      <c r="C59" s="13"/>
      <c r="D59" s="13"/>
      <c r="E59" s="13"/>
      <c r="F59" s="13"/>
      <c r="G59" s="13"/>
      <c r="H59" s="13"/>
      <c r="I59" s="13"/>
      <c r="J59" s="13"/>
    </row>
    <row r="60" spans="2:16" x14ac:dyDescent="0.2">
      <c r="B60" s="13"/>
      <c r="C60" s="13"/>
      <c r="D60" s="13"/>
      <c r="E60" s="13"/>
      <c r="F60" s="13"/>
      <c r="G60" s="13"/>
      <c r="H60" s="13"/>
      <c r="I60" s="13"/>
      <c r="J60" s="13"/>
    </row>
    <row r="61" spans="2:16" x14ac:dyDescent="0.2">
      <c r="B61" s="13"/>
      <c r="C61" s="13"/>
      <c r="D61" s="13"/>
      <c r="E61" s="13"/>
      <c r="F61" s="13"/>
      <c r="G61" s="13"/>
      <c r="H61" s="13"/>
      <c r="I61" s="13"/>
      <c r="J61" s="13"/>
    </row>
    <row r="62" spans="2:16" x14ac:dyDescent="0.2">
      <c r="B62" s="13"/>
      <c r="C62" s="13"/>
      <c r="D62" s="13"/>
      <c r="E62" s="13"/>
      <c r="F62" s="13"/>
      <c r="G62" s="13"/>
      <c r="H62" s="13"/>
      <c r="I62" s="13"/>
      <c r="J62" s="13"/>
    </row>
    <row r="63" spans="2:16" x14ac:dyDescent="0.2">
      <c r="B63" s="13"/>
      <c r="C63" s="13"/>
      <c r="D63" s="13"/>
      <c r="E63" s="13"/>
      <c r="F63" s="13"/>
      <c r="G63" s="13"/>
      <c r="H63" s="13"/>
      <c r="I63" s="13"/>
      <c r="J63" s="13"/>
    </row>
    <row r="64" spans="2:16" x14ac:dyDescent="0.2">
      <c r="B64" s="13"/>
      <c r="C64" s="13"/>
      <c r="D64" s="13"/>
      <c r="E64" s="13"/>
      <c r="F64" s="13"/>
      <c r="G64" s="13"/>
      <c r="H64" s="13"/>
      <c r="I64" s="13"/>
      <c r="J64" s="13"/>
    </row>
    <row r="65" spans="2:16" x14ac:dyDescent="0.2">
      <c r="B65" s="13"/>
      <c r="C65" s="13"/>
      <c r="D65" s="13"/>
      <c r="E65" s="13"/>
      <c r="F65" s="13"/>
      <c r="G65" s="13"/>
      <c r="H65" s="13"/>
      <c r="I65" s="13"/>
      <c r="J65" s="13"/>
    </row>
    <row r="66" spans="2:16" x14ac:dyDescent="0.2">
      <c r="B66" s="13"/>
      <c r="C66" s="13"/>
      <c r="D66" s="13"/>
      <c r="E66" s="13"/>
      <c r="F66" s="13"/>
      <c r="G66" s="13"/>
      <c r="H66" s="13"/>
      <c r="I66" s="13"/>
      <c r="J66" s="13"/>
    </row>
    <row r="67" spans="2:16" x14ac:dyDescent="0.2">
      <c r="B67" s="13"/>
      <c r="C67" s="13"/>
      <c r="D67" s="13"/>
      <c r="E67" s="13"/>
      <c r="F67" s="13"/>
      <c r="G67" s="13"/>
      <c r="H67" s="13"/>
      <c r="I67" s="13"/>
      <c r="J67" s="13"/>
    </row>
    <row r="68" spans="2:16" x14ac:dyDescent="0.2">
      <c r="B68" s="13"/>
      <c r="C68" s="13"/>
      <c r="D68" s="13"/>
      <c r="E68" s="13"/>
      <c r="F68" s="13"/>
      <c r="G68" s="13"/>
      <c r="H68" s="13"/>
      <c r="I68" s="13"/>
      <c r="J68" s="13"/>
    </row>
    <row r="69" spans="2:16" x14ac:dyDescent="0.2">
      <c r="B69" s="13"/>
      <c r="C69" s="13"/>
      <c r="D69" s="13"/>
      <c r="E69" s="13"/>
      <c r="F69" s="13"/>
      <c r="G69" s="13"/>
      <c r="H69" s="13"/>
      <c r="I69" s="13"/>
      <c r="J69" s="13"/>
    </row>
    <row r="70" spans="2:16" x14ac:dyDescent="0.2">
      <c r="B70" s="13"/>
      <c r="C70" s="13"/>
      <c r="D70" s="13"/>
      <c r="E70" s="13"/>
      <c r="F70" s="13"/>
      <c r="G70" s="13"/>
      <c r="H70" s="13"/>
      <c r="I70" s="13"/>
      <c r="J70" s="13"/>
    </row>
    <row r="71" spans="2:16" x14ac:dyDescent="0.2">
      <c r="B71" s="13"/>
      <c r="C71" s="13"/>
      <c r="D71" s="13"/>
      <c r="E71" s="13"/>
      <c r="F71" s="13"/>
      <c r="G71" s="13"/>
      <c r="H71" s="13"/>
      <c r="I71" s="13"/>
      <c r="J71" s="13"/>
    </row>
    <row r="72" spans="2:16" x14ac:dyDescent="0.2">
      <c r="B72" s="13"/>
      <c r="C72" s="13"/>
      <c r="D72" s="13"/>
      <c r="E72" s="13"/>
      <c r="F72" s="13"/>
      <c r="G72" s="13"/>
      <c r="H72" s="13"/>
      <c r="I72" s="13"/>
      <c r="J72" s="13"/>
    </row>
    <row r="73" spans="2:16" x14ac:dyDescent="0.2">
      <c r="B73" s="13"/>
      <c r="C73" s="13"/>
      <c r="D73" s="13"/>
      <c r="E73" s="13"/>
      <c r="F73" s="13"/>
      <c r="G73" s="13"/>
      <c r="H73" s="13"/>
      <c r="I73" s="13"/>
      <c r="J73" s="13"/>
    </row>
    <row r="74" spans="2:16" x14ac:dyDescent="0.2">
      <c r="B74" s="13"/>
      <c r="C74" s="13"/>
      <c r="D74" s="13"/>
      <c r="E74" s="13"/>
      <c r="F74" s="13"/>
      <c r="G74" s="13"/>
      <c r="H74" s="13"/>
      <c r="I74" s="13"/>
      <c r="J74" s="13"/>
    </row>
    <row r="75" spans="2:16" x14ac:dyDescent="0.2">
      <c r="B75" s="13"/>
      <c r="C75" s="13"/>
      <c r="D75" s="13"/>
      <c r="E75" s="13"/>
      <c r="F75" s="13"/>
      <c r="G75" s="13"/>
      <c r="H75" s="13"/>
      <c r="I75" s="13"/>
      <c r="J75" s="13"/>
    </row>
    <row r="76" spans="2:16" x14ac:dyDescent="0.2">
      <c r="C76" s="9"/>
      <c r="D76" s="9"/>
      <c r="E76" s="9"/>
      <c r="F76" s="9"/>
      <c r="G76" s="9"/>
      <c r="H76" s="9"/>
      <c r="I76" s="9"/>
      <c r="J76" s="9"/>
    </row>
    <row r="77" spans="2:16" x14ac:dyDescent="0.2">
      <c r="C77" s="9"/>
      <c r="D77" s="9"/>
      <c r="E77" s="9"/>
      <c r="F77" s="9"/>
      <c r="G77" s="9"/>
      <c r="H77" s="9"/>
      <c r="I77" s="9"/>
      <c r="J77" s="9"/>
    </row>
    <row r="78" spans="2:16" x14ac:dyDescent="0.2">
      <c r="C78" s="9"/>
      <c r="D78" s="9"/>
      <c r="E78" s="9"/>
      <c r="F78" s="9"/>
      <c r="G78" s="9"/>
      <c r="H78" s="9"/>
      <c r="I78" s="9"/>
      <c r="J78" s="9"/>
    </row>
    <row r="79" spans="2:16" x14ac:dyDescent="0.2">
      <c r="C79" s="9"/>
      <c r="D79" s="9"/>
      <c r="E79" s="9"/>
      <c r="F79" s="9"/>
      <c r="G79" s="9"/>
      <c r="H79" s="9"/>
      <c r="I79" s="9"/>
      <c r="J79" s="9"/>
      <c r="P79" s="39"/>
    </row>
    <row r="80" spans="2:16" x14ac:dyDescent="0.2">
      <c r="C80" s="9"/>
      <c r="D80" s="9"/>
      <c r="E80" s="9"/>
      <c r="F80" s="9"/>
      <c r="G80" s="9"/>
      <c r="H80" s="9"/>
      <c r="I80" s="9"/>
      <c r="J80" s="9"/>
    </row>
    <row r="81" spans="3:16" x14ac:dyDescent="0.2">
      <c r="C81" s="9"/>
      <c r="D81" s="9"/>
      <c r="E81" s="9"/>
      <c r="F81" s="9"/>
      <c r="G81" s="9"/>
      <c r="H81" s="9"/>
      <c r="I81" s="9"/>
      <c r="J81" s="9"/>
    </row>
    <row r="82" spans="3:16" x14ac:dyDescent="0.2">
      <c r="C82" s="9"/>
      <c r="D82" s="9"/>
      <c r="E82" s="9"/>
      <c r="F82" s="9"/>
      <c r="G82" s="9"/>
      <c r="H82" s="9"/>
      <c r="I82" s="9"/>
      <c r="J82" s="9"/>
    </row>
    <row r="83" spans="3:16" x14ac:dyDescent="0.2">
      <c r="C83" s="9"/>
      <c r="D83" s="9"/>
      <c r="E83" s="9"/>
      <c r="F83" s="9"/>
      <c r="G83" s="9"/>
      <c r="H83" s="9"/>
      <c r="I83" s="9"/>
      <c r="J83" s="9"/>
    </row>
    <row r="84" spans="3:16" x14ac:dyDescent="0.2">
      <c r="C84" s="9"/>
      <c r="D84" s="9"/>
      <c r="E84" s="9"/>
      <c r="F84" s="9"/>
      <c r="G84" s="9"/>
      <c r="H84" s="9"/>
      <c r="I84" s="9"/>
      <c r="J84" s="9"/>
    </row>
    <row r="85" spans="3:16" x14ac:dyDescent="0.2">
      <c r="C85" s="9"/>
      <c r="D85" s="9"/>
      <c r="E85" s="9"/>
      <c r="F85" s="9"/>
      <c r="G85" s="9"/>
      <c r="H85" s="9"/>
      <c r="I85" s="9"/>
      <c r="J85" s="9"/>
    </row>
    <row r="86" spans="3:16" x14ac:dyDescent="0.2">
      <c r="C86" s="9"/>
      <c r="D86" s="9"/>
      <c r="E86" s="9"/>
      <c r="F86" s="9"/>
      <c r="G86" s="9"/>
      <c r="H86" s="9"/>
      <c r="I86" s="9"/>
      <c r="J86" s="9"/>
    </row>
    <row r="87" spans="3:16" x14ac:dyDescent="0.2">
      <c r="C87" s="9"/>
      <c r="D87" s="9"/>
      <c r="E87" s="9"/>
      <c r="F87" s="9"/>
      <c r="G87" s="9"/>
      <c r="H87" s="9"/>
      <c r="I87" s="9"/>
      <c r="J87" s="9"/>
    </row>
    <row r="88" spans="3:16" x14ac:dyDescent="0.2">
      <c r="C88" s="9"/>
      <c r="D88" s="9"/>
      <c r="E88" s="9"/>
      <c r="F88" s="9"/>
      <c r="G88" s="9"/>
      <c r="H88" s="9"/>
      <c r="I88" s="9"/>
      <c r="J88" s="9"/>
    </row>
    <row r="89" spans="3:16" x14ac:dyDescent="0.2">
      <c r="C89" s="9"/>
      <c r="D89" s="9"/>
      <c r="E89" s="9"/>
      <c r="F89" s="9"/>
      <c r="G89" s="9"/>
      <c r="H89" s="9"/>
      <c r="I89" s="9"/>
      <c r="J89" s="9"/>
    </row>
    <row r="90" spans="3:16" x14ac:dyDescent="0.2">
      <c r="C90" s="9"/>
      <c r="D90" s="9"/>
      <c r="E90" s="9"/>
      <c r="F90" s="9"/>
      <c r="G90" s="9"/>
      <c r="H90" s="9"/>
      <c r="I90" s="9"/>
      <c r="J90" s="9"/>
    </row>
    <row r="91" spans="3:16" x14ac:dyDescent="0.2">
      <c r="C91" s="9"/>
      <c r="D91" s="9"/>
      <c r="E91" s="9"/>
      <c r="F91" s="9"/>
      <c r="G91" s="9"/>
      <c r="H91" s="9"/>
      <c r="I91" s="9"/>
      <c r="J91" s="9"/>
    </row>
    <row r="92" spans="3:16" x14ac:dyDescent="0.2">
      <c r="C92" s="9"/>
      <c r="D92" s="9"/>
      <c r="E92" s="9"/>
      <c r="F92" s="9"/>
      <c r="G92" s="9"/>
      <c r="H92" s="9"/>
      <c r="I92" s="9"/>
      <c r="J92" s="9"/>
    </row>
    <row r="93" spans="3:16" x14ac:dyDescent="0.2">
      <c r="C93" s="9"/>
      <c r="D93" s="9"/>
      <c r="E93" s="9"/>
      <c r="F93" s="9"/>
      <c r="G93" s="9"/>
      <c r="H93" s="9"/>
      <c r="I93" s="9"/>
      <c r="J93" s="9"/>
    </row>
    <row r="94" spans="3:16" x14ac:dyDescent="0.2">
      <c r="C94" s="9"/>
      <c r="D94" s="9"/>
      <c r="E94" s="9"/>
      <c r="F94" s="9"/>
      <c r="G94" s="9"/>
      <c r="H94" s="9"/>
      <c r="I94" s="9"/>
      <c r="J94" s="9"/>
    </row>
    <row r="95" spans="3:16" x14ac:dyDescent="0.2">
      <c r="C95" s="9"/>
      <c r="D95" s="9"/>
      <c r="E95" s="9"/>
      <c r="F95" s="9"/>
      <c r="G95" s="9"/>
      <c r="H95" s="9"/>
      <c r="I95" s="9"/>
      <c r="J95" s="9"/>
    </row>
    <row r="96" spans="3:16" x14ac:dyDescent="0.2">
      <c r="C96" s="9"/>
      <c r="D96" s="9"/>
      <c r="E96" s="9"/>
      <c r="F96" s="9"/>
      <c r="G96" s="9"/>
      <c r="H96" s="9"/>
      <c r="I96" s="9"/>
      <c r="J96" s="9"/>
      <c r="P96" s="39"/>
    </row>
    <row r="97" spans="3:16" x14ac:dyDescent="0.2">
      <c r="C97" s="9"/>
      <c r="D97" s="9"/>
      <c r="E97" s="9"/>
      <c r="F97" s="9"/>
      <c r="G97" s="9"/>
      <c r="H97" s="9"/>
      <c r="I97" s="9"/>
      <c r="J97" s="9"/>
      <c r="P97" s="39"/>
    </row>
    <row r="98" spans="3:16" x14ac:dyDescent="0.2">
      <c r="C98" s="9"/>
      <c r="D98" s="9"/>
      <c r="E98" s="9"/>
      <c r="F98" s="9"/>
      <c r="G98" s="9"/>
      <c r="H98" s="9"/>
      <c r="I98" s="9"/>
      <c r="J98" s="9"/>
    </row>
    <row r="99" spans="3:16" x14ac:dyDescent="0.2">
      <c r="C99" s="9"/>
      <c r="D99" s="9"/>
      <c r="E99" s="9"/>
      <c r="F99" s="9"/>
      <c r="G99" s="9"/>
      <c r="H99" s="9"/>
      <c r="I99" s="9"/>
      <c r="J99" s="9"/>
    </row>
    <row r="100" spans="3:16" x14ac:dyDescent="0.2">
      <c r="C100" s="9"/>
      <c r="D100" s="9"/>
      <c r="E100" s="9"/>
      <c r="F100" s="9"/>
      <c r="G100" s="9"/>
      <c r="H100" s="9"/>
      <c r="I100" s="9"/>
      <c r="J100" s="9"/>
    </row>
    <row r="101" spans="3:16" x14ac:dyDescent="0.2">
      <c r="C101" s="9"/>
      <c r="D101" s="9"/>
      <c r="E101" s="9"/>
      <c r="F101" s="9"/>
      <c r="G101" s="9"/>
      <c r="H101" s="9"/>
      <c r="I101" s="9"/>
      <c r="J101" s="9"/>
    </row>
    <row r="102" spans="3:16" x14ac:dyDescent="0.2">
      <c r="C102" s="9"/>
      <c r="D102" s="9"/>
      <c r="E102" s="9"/>
      <c r="F102" s="9"/>
      <c r="G102" s="9"/>
      <c r="H102" s="9"/>
      <c r="I102" s="9"/>
      <c r="J102" s="9"/>
    </row>
    <row r="103" spans="3:16" x14ac:dyDescent="0.2">
      <c r="C103" s="9"/>
      <c r="D103" s="9"/>
      <c r="E103" s="9"/>
      <c r="F103" s="9"/>
      <c r="G103" s="9"/>
      <c r="H103" s="9"/>
      <c r="I103" s="9"/>
      <c r="J103" s="9"/>
    </row>
    <row r="104" spans="3:16" x14ac:dyDescent="0.2">
      <c r="C104" s="9"/>
      <c r="D104" s="9"/>
      <c r="E104" s="9"/>
      <c r="F104" s="9"/>
      <c r="G104" s="9"/>
      <c r="H104" s="9"/>
      <c r="I104" s="9"/>
      <c r="J104" s="9"/>
    </row>
    <row r="105" spans="3:16" x14ac:dyDescent="0.2">
      <c r="C105" s="9"/>
      <c r="D105" s="9"/>
      <c r="E105" s="9"/>
      <c r="F105" s="9"/>
      <c r="G105" s="9"/>
      <c r="H105" s="9"/>
      <c r="I105" s="9"/>
      <c r="J105" s="9"/>
    </row>
    <row r="106" spans="3:16" x14ac:dyDescent="0.2">
      <c r="C106" s="9"/>
      <c r="D106" s="9"/>
      <c r="E106" s="9"/>
      <c r="F106" s="9"/>
      <c r="G106" s="9"/>
      <c r="H106" s="9"/>
      <c r="I106" s="9"/>
      <c r="J106" s="9"/>
    </row>
    <row r="107" spans="3:16" x14ac:dyDescent="0.2">
      <c r="C107" s="9"/>
      <c r="D107" s="9"/>
      <c r="E107" s="9"/>
      <c r="F107" s="9"/>
      <c r="G107" s="9"/>
      <c r="H107" s="9"/>
      <c r="I107" s="9"/>
      <c r="J107" s="9"/>
      <c r="P107" s="39"/>
    </row>
    <row r="108" spans="3:16" x14ac:dyDescent="0.2">
      <c r="C108" s="9"/>
      <c r="D108" s="9"/>
      <c r="E108" s="9"/>
      <c r="F108" s="9"/>
      <c r="G108" s="9"/>
      <c r="H108" s="9"/>
      <c r="I108" s="9"/>
      <c r="J108" s="9"/>
    </row>
    <row r="109" spans="3:16" x14ac:dyDescent="0.2">
      <c r="C109" s="9"/>
      <c r="D109" s="9"/>
      <c r="E109" s="9"/>
      <c r="F109" s="9"/>
      <c r="G109" s="9"/>
      <c r="H109" s="9"/>
      <c r="I109" s="9"/>
      <c r="J109" s="9"/>
      <c r="P109" s="39"/>
    </row>
    <row r="110" spans="3:16" x14ac:dyDescent="0.2">
      <c r="C110" s="9"/>
      <c r="D110" s="9"/>
      <c r="E110" s="9"/>
      <c r="F110" s="9"/>
      <c r="G110" s="9"/>
      <c r="H110" s="9"/>
      <c r="I110" s="9"/>
      <c r="J110" s="9"/>
    </row>
    <row r="111" spans="3:16" x14ac:dyDescent="0.2">
      <c r="C111" s="9"/>
      <c r="D111" s="9"/>
      <c r="E111" s="9"/>
      <c r="F111" s="9"/>
      <c r="G111" s="9"/>
      <c r="H111" s="9"/>
      <c r="I111" s="9"/>
      <c r="J111" s="9"/>
    </row>
    <row r="112" spans="3:16" x14ac:dyDescent="0.2">
      <c r="C112" s="9"/>
      <c r="D112" s="9"/>
      <c r="E112" s="9"/>
      <c r="F112" s="9"/>
      <c r="G112" s="9"/>
      <c r="H112" s="9"/>
      <c r="I112" s="9"/>
      <c r="J112" s="9"/>
    </row>
    <row r="113" spans="3:16" x14ac:dyDescent="0.2">
      <c r="C113" s="9"/>
      <c r="D113" s="9"/>
      <c r="E113" s="9"/>
      <c r="F113" s="9"/>
      <c r="G113" s="9"/>
      <c r="H113" s="9"/>
      <c r="I113" s="9"/>
      <c r="J113" s="9"/>
    </row>
    <row r="114" spans="3:16" x14ac:dyDescent="0.2">
      <c r="C114" s="9"/>
      <c r="D114" s="9"/>
      <c r="E114" s="9"/>
      <c r="F114" s="9"/>
      <c r="G114" s="9"/>
      <c r="H114" s="9"/>
      <c r="I114" s="9"/>
      <c r="J114" s="9"/>
    </row>
    <row r="115" spans="3:16" x14ac:dyDescent="0.2">
      <c r="C115" s="9"/>
      <c r="D115" s="9"/>
      <c r="E115" s="9"/>
      <c r="F115" s="9"/>
      <c r="G115" s="9"/>
      <c r="H115" s="9"/>
      <c r="I115" s="9"/>
      <c r="J115" s="9"/>
    </row>
    <row r="116" spans="3:16" x14ac:dyDescent="0.2">
      <c r="C116" s="9"/>
      <c r="D116" s="9"/>
      <c r="E116" s="9"/>
      <c r="F116" s="9"/>
      <c r="G116" s="9"/>
      <c r="H116" s="9"/>
      <c r="I116" s="9"/>
      <c r="J116" s="9"/>
      <c r="P116" s="39"/>
    </row>
    <row r="117" spans="3:16" x14ac:dyDescent="0.2">
      <c r="C117" s="9"/>
      <c r="D117" s="9"/>
      <c r="E117" s="9"/>
      <c r="F117" s="9"/>
      <c r="G117" s="9"/>
      <c r="H117" s="9"/>
      <c r="I117" s="9"/>
      <c r="J117" s="9"/>
      <c r="P117" s="39"/>
    </row>
    <row r="118" spans="3:16" x14ac:dyDescent="0.2">
      <c r="C118" s="9"/>
      <c r="D118" s="9"/>
      <c r="E118" s="9"/>
      <c r="F118" s="9"/>
      <c r="G118" s="9"/>
      <c r="H118" s="9"/>
      <c r="I118" s="9"/>
      <c r="J118" s="9"/>
    </row>
    <row r="119" spans="3:16" x14ac:dyDescent="0.2">
      <c r="C119" s="9"/>
      <c r="D119" s="9"/>
      <c r="E119" s="9"/>
      <c r="F119" s="9"/>
      <c r="G119" s="9"/>
      <c r="H119" s="9"/>
      <c r="I119" s="9"/>
      <c r="J119" s="9"/>
    </row>
    <row r="120" spans="3:16" x14ac:dyDescent="0.2">
      <c r="C120" s="9"/>
      <c r="D120" s="9"/>
      <c r="E120" s="9"/>
      <c r="F120" s="9"/>
      <c r="G120" s="9"/>
      <c r="H120" s="9"/>
      <c r="I120" s="9"/>
      <c r="J120" s="9"/>
      <c r="P120" s="39"/>
    </row>
    <row r="121" spans="3:16" x14ac:dyDescent="0.2">
      <c r="C121" s="9"/>
      <c r="D121" s="9"/>
      <c r="E121" s="9"/>
      <c r="F121" s="9"/>
      <c r="G121" s="9"/>
      <c r="H121" s="9"/>
      <c r="I121" s="9"/>
      <c r="J121" s="9"/>
    </row>
    <row r="122" spans="3:16" x14ac:dyDescent="0.2">
      <c r="C122" s="9"/>
      <c r="D122" s="9"/>
      <c r="E122" s="9"/>
      <c r="F122" s="9"/>
      <c r="G122" s="9"/>
      <c r="H122" s="9"/>
      <c r="I122" s="9"/>
      <c r="J122" s="9"/>
    </row>
    <row r="123" spans="3:16" x14ac:dyDescent="0.2">
      <c r="C123" s="9"/>
      <c r="D123" s="9"/>
      <c r="E123" s="9"/>
      <c r="F123" s="9"/>
      <c r="G123" s="9"/>
      <c r="H123" s="9"/>
      <c r="I123" s="9"/>
      <c r="J123" s="9"/>
      <c r="P123" s="39"/>
    </row>
    <row r="124" spans="3:16" x14ac:dyDescent="0.2">
      <c r="C124" s="9"/>
      <c r="D124" s="9"/>
      <c r="E124" s="9"/>
      <c r="F124" s="9"/>
      <c r="G124" s="9"/>
      <c r="H124" s="9"/>
      <c r="I124" s="9"/>
      <c r="J124" s="9"/>
    </row>
    <row r="125" spans="3:16" x14ac:dyDescent="0.2">
      <c r="C125" s="9"/>
      <c r="D125" s="9"/>
      <c r="E125" s="9"/>
      <c r="F125" s="9"/>
      <c r="G125" s="9"/>
      <c r="H125" s="9"/>
      <c r="I125" s="9"/>
      <c r="J125" s="9"/>
    </row>
    <row r="387" spans="24:26" x14ac:dyDescent="0.2">
      <c r="X387"/>
      <c r="Y387"/>
      <c r="Z387"/>
    </row>
    <row r="388" spans="24:26" x14ac:dyDescent="0.2">
      <c r="X388"/>
      <c r="Y388"/>
      <c r="Z388"/>
    </row>
    <row r="389" spans="24:26" x14ac:dyDescent="0.2">
      <c r="X389"/>
      <c r="Y389"/>
      <c r="Z389"/>
    </row>
    <row r="390" spans="24:26" x14ac:dyDescent="0.2">
      <c r="X390"/>
      <c r="Y390"/>
      <c r="Z390"/>
    </row>
    <row r="391" spans="24:26" x14ac:dyDescent="0.2">
      <c r="X391"/>
      <c r="Y391"/>
      <c r="Z391"/>
    </row>
    <row r="392" spans="24:26" x14ac:dyDescent="0.2">
      <c r="X392"/>
      <c r="Y392"/>
      <c r="Z392"/>
    </row>
    <row r="393" spans="24:26" x14ac:dyDescent="0.2">
      <c r="X393"/>
      <c r="Y393"/>
      <c r="Z393"/>
    </row>
    <row r="649" spans="24:25" x14ac:dyDescent="0.2">
      <c r="X649"/>
      <c r="Y649"/>
    </row>
    <row r="650" spans="24:25" x14ac:dyDescent="0.2">
      <c r="X650"/>
      <c r="Y650"/>
    </row>
    <row r="651" spans="24:25" x14ac:dyDescent="0.2">
      <c r="X651"/>
      <c r="Y651"/>
    </row>
    <row r="652" spans="24:25" x14ac:dyDescent="0.2">
      <c r="X652"/>
      <c r="Y652"/>
    </row>
    <row r="908" spans="23:27" x14ac:dyDescent="0.2">
      <c r="W908"/>
      <c r="X908"/>
      <c r="Y908"/>
      <c r="Z908"/>
      <c r="AA908"/>
    </row>
    <row r="909" spans="23:27" x14ac:dyDescent="0.2">
      <c r="W909"/>
      <c r="X909"/>
      <c r="Y909"/>
      <c r="Z909"/>
      <c r="AA909"/>
    </row>
    <row r="910" spans="23:27" x14ac:dyDescent="0.2">
      <c r="W910"/>
      <c r="X910"/>
      <c r="Y910"/>
      <c r="Z910"/>
      <c r="AA910"/>
    </row>
    <row r="911" spans="23:27" x14ac:dyDescent="0.2">
      <c r="W911"/>
      <c r="X911"/>
      <c r="Y911"/>
      <c r="Z911"/>
      <c r="AA911"/>
    </row>
    <row r="912" spans="23:27" x14ac:dyDescent="0.2">
      <c r="W912"/>
      <c r="X912"/>
      <c r="Y912"/>
      <c r="Z912"/>
      <c r="AA912"/>
    </row>
    <row r="913" spans="23:27" x14ac:dyDescent="0.2">
      <c r="W913"/>
      <c r="X913"/>
      <c r="Y913"/>
      <c r="Z913"/>
      <c r="AA913"/>
    </row>
    <row r="914" spans="23:27" x14ac:dyDescent="0.2">
      <c r="W914"/>
      <c r="X914"/>
      <c r="Y914"/>
      <c r="Z914"/>
      <c r="AA914"/>
    </row>
    <row r="915" spans="23:27" x14ac:dyDescent="0.2">
      <c r="W915"/>
      <c r="X915"/>
      <c r="Y915"/>
      <c r="Z915"/>
      <c r="AA915"/>
    </row>
    <row r="916" spans="23:27" x14ac:dyDescent="0.2">
      <c r="W916"/>
      <c r="X916"/>
      <c r="Y916"/>
      <c r="Z916"/>
      <c r="AA916"/>
    </row>
    <row r="1172" spans="24:25" x14ac:dyDescent="0.2">
      <c r="X1172" s="2" t="s">
        <v>122</v>
      </c>
      <c r="Y1172" s="2" t="e">
        <f>MAX(#REF!)</f>
        <v>#REF!</v>
      </c>
    </row>
    <row r="1173" spans="24:25" x14ac:dyDescent="0.2">
      <c r="X1173" s="2" t="s">
        <v>123</v>
      </c>
      <c r="Y1173" s="2" t="e">
        <f>MIN(#REF!)</f>
        <v>#REF!</v>
      </c>
    </row>
    <row r="1174" spans="24:25" x14ac:dyDescent="0.2">
      <c r="X1174" s="2" t="s">
        <v>124</v>
      </c>
      <c r="Y1174" s="2" t="e">
        <f>AVERAGE(#REF!)</f>
        <v>#REF!</v>
      </c>
    </row>
    <row r="1433" spans="24:25" x14ac:dyDescent="0.2">
      <c r="X1433" s="2" t="s">
        <v>122</v>
      </c>
      <c r="Y1433" s="2" t="e">
        <f>MAX(#REF!)</f>
        <v>#REF!</v>
      </c>
    </row>
    <row r="1434" spans="24:25" x14ac:dyDescent="0.2">
      <c r="X1434" s="2" t="s">
        <v>123</v>
      </c>
      <c r="Y1434" s="2" t="e">
        <f>MIN(#REF!)</f>
        <v>#REF!</v>
      </c>
    </row>
    <row r="1435" spans="24:25" x14ac:dyDescent="0.2">
      <c r="X1435" s="2" t="s">
        <v>124</v>
      </c>
      <c r="Y1435" s="2" t="e">
        <f>AVERAGE(#REF!)</f>
        <v>#REF!</v>
      </c>
    </row>
    <row r="1693" spans="24:25" x14ac:dyDescent="0.2">
      <c r="X1693" s="2" t="s">
        <v>122</v>
      </c>
      <c r="Y1693" s="2" t="e">
        <f>MAX(#REF!)</f>
        <v>#REF!</v>
      </c>
    </row>
    <row r="1694" spans="24:25" x14ac:dyDescent="0.2">
      <c r="X1694" s="2" t="s">
        <v>123</v>
      </c>
      <c r="Y1694" s="2" t="e">
        <f>MIN(#REF!)</f>
        <v>#REF!</v>
      </c>
    </row>
    <row r="1695" spans="24:25" x14ac:dyDescent="0.2">
      <c r="X1695" s="2" t="s">
        <v>124</v>
      </c>
      <c r="Y1695" s="2" t="e">
        <f>AVERAGE(#REF!)</f>
        <v>#REF!</v>
      </c>
    </row>
  </sheetData>
  <phoneticPr fontId="4"/>
  <pageMargins left="0.75" right="0.75" top="1" bottom="1" header="0.5" footer="0.5"/>
  <pageSetup scale="25" orientation="landscape" horizontalDpi="4294967292" verticalDpi="429496729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68"/>
  <sheetViews>
    <sheetView topLeftCell="A20" zoomScaleNormal="100" workbookViewId="0">
      <selection activeCell="B36" sqref="B36"/>
    </sheetView>
  </sheetViews>
  <sheetFormatPr baseColWidth="10" defaultColWidth="11" defaultRowHeight="16" x14ac:dyDescent="0.2"/>
  <cols>
    <col min="1" max="1" width="7" style="2" customWidth="1"/>
    <col min="2" max="2" width="44.59765625" style="2" customWidth="1"/>
    <col min="3" max="6" width="16.796875" style="2" customWidth="1"/>
    <col min="7" max="16384" width="11" style="2"/>
  </cols>
  <sheetData>
    <row r="1" spans="1:7" x14ac:dyDescent="0.2">
      <c r="A1" s="4"/>
      <c r="B1" s="4"/>
      <c r="C1" s="4"/>
      <c r="D1" s="4"/>
      <c r="E1" s="4"/>
      <c r="F1" s="4"/>
    </row>
    <row r="2" spans="1:7" x14ac:dyDescent="0.2">
      <c r="B2" s="25" t="s">
        <v>155</v>
      </c>
      <c r="C2" s="26"/>
      <c r="D2" s="26"/>
      <c r="E2" s="26"/>
      <c r="F2" s="26"/>
    </row>
    <row r="3" spans="1:7" x14ac:dyDescent="0.2">
      <c r="B3" s="27" t="s">
        <v>178</v>
      </c>
      <c r="C3" s="28"/>
      <c r="D3" s="28"/>
      <c r="E3" s="26"/>
      <c r="F3" s="26"/>
    </row>
    <row r="4" spans="1:7" x14ac:dyDescent="0.2">
      <c r="B4" s="122" t="s">
        <v>176</v>
      </c>
      <c r="C4" s="26"/>
      <c r="D4" s="26"/>
      <c r="E4" s="26"/>
      <c r="F4" s="26"/>
    </row>
    <row r="5" spans="1:7" x14ac:dyDescent="0.2">
      <c r="B5" s="122" t="s">
        <v>177</v>
      </c>
      <c r="C5" s="26"/>
      <c r="D5" s="26"/>
      <c r="E5" s="26"/>
      <c r="F5" s="26"/>
    </row>
    <row r="6" spans="1:7" x14ac:dyDescent="0.2">
      <c r="B6" s="26"/>
      <c r="C6" s="26"/>
      <c r="D6" s="26"/>
      <c r="E6" s="26"/>
      <c r="F6" s="26"/>
    </row>
    <row r="7" spans="1:7" x14ac:dyDescent="0.2">
      <c r="B7" s="5"/>
      <c r="D7" s="14" t="s">
        <v>207</v>
      </c>
      <c r="E7" s="46"/>
      <c r="F7" s="25"/>
    </row>
    <row r="8" spans="1:7" x14ac:dyDescent="0.2">
      <c r="B8" s="5"/>
      <c r="C8" s="7" t="s">
        <v>206</v>
      </c>
      <c r="D8" s="75">
        <v>0.1</v>
      </c>
      <c r="E8" s="75">
        <v>0.2</v>
      </c>
      <c r="F8" s="76">
        <v>0.3</v>
      </c>
    </row>
    <row r="9" spans="1:7" x14ac:dyDescent="0.2">
      <c r="B9" s="5"/>
      <c r="C9" s="7"/>
      <c r="D9" s="75"/>
      <c r="E9" s="75"/>
      <c r="F9" s="75"/>
    </row>
    <row r="10" spans="1:7" ht="18" x14ac:dyDescent="0.2">
      <c r="B10" s="2" t="s">
        <v>226</v>
      </c>
      <c r="C10" s="141">
        <v>6.1600000000000002E-2</v>
      </c>
      <c r="D10" s="142">
        <f t="shared" ref="D10:F11" si="0">C10</f>
        <v>6.1600000000000002E-2</v>
      </c>
      <c r="E10" s="142">
        <f t="shared" si="0"/>
        <v>6.1600000000000002E-2</v>
      </c>
      <c r="F10" s="142">
        <f t="shared" si="0"/>
        <v>6.1600000000000002E-2</v>
      </c>
    </row>
    <row r="11" spans="1:7" x14ac:dyDescent="0.2">
      <c r="B11" s="2" t="s">
        <v>22</v>
      </c>
      <c r="C11" s="108">
        <f>C16/C15</f>
        <v>0.32458241831370199</v>
      </c>
      <c r="D11" s="109">
        <f t="shared" si="0"/>
        <v>0.32458241831370199</v>
      </c>
      <c r="E11" s="109">
        <f t="shared" si="0"/>
        <v>0.32458241831370199</v>
      </c>
      <c r="F11" s="109">
        <f t="shared" si="0"/>
        <v>0.32458241831370199</v>
      </c>
    </row>
    <row r="12" spans="1:7" x14ac:dyDescent="0.2">
      <c r="B12" s="5"/>
      <c r="C12" s="7"/>
      <c r="D12" s="7"/>
      <c r="E12" s="7"/>
      <c r="F12" s="7"/>
    </row>
    <row r="13" spans="1:7" ht="18" x14ac:dyDescent="0.2">
      <c r="B13" s="5" t="s">
        <v>53</v>
      </c>
      <c r="C13" s="136">
        <v>30054</v>
      </c>
      <c r="D13" s="136">
        <f>C13</f>
        <v>30054</v>
      </c>
      <c r="E13" s="136">
        <f>D13</f>
        <v>30054</v>
      </c>
      <c r="F13" s="136">
        <f>E13</f>
        <v>30054</v>
      </c>
    </row>
    <row r="14" spans="1:7" ht="20" customHeight="1" x14ac:dyDescent="0.35">
      <c r="B14" s="5" t="s">
        <v>20</v>
      </c>
      <c r="C14" s="137">
        <v>0</v>
      </c>
      <c r="D14" s="137">
        <f>+D20*D10</f>
        <v>1391.4700800000003</v>
      </c>
      <c r="E14" s="137">
        <f>+E20*E10</f>
        <v>2782.9401600000006</v>
      </c>
      <c r="F14" s="137">
        <f>+F20*F10</f>
        <v>4174.4102400000002</v>
      </c>
    </row>
    <row r="15" spans="1:7" x14ac:dyDescent="0.2">
      <c r="B15" s="13" t="s">
        <v>24</v>
      </c>
      <c r="C15" s="138">
        <f>+C13-C14</f>
        <v>30054</v>
      </c>
      <c r="D15" s="138">
        <f>+D13-D14</f>
        <v>28662.529920000001</v>
      </c>
      <c r="E15" s="138">
        <f>+E13-E14</f>
        <v>27271.059839999998</v>
      </c>
      <c r="F15" s="138">
        <f>+F13-F14</f>
        <v>25879.589759999999</v>
      </c>
      <c r="G15" s="9"/>
    </row>
    <row r="16" spans="1:7" ht="19" x14ac:dyDescent="0.35">
      <c r="B16" s="13" t="s">
        <v>21</v>
      </c>
      <c r="C16" s="137">
        <v>9755</v>
      </c>
      <c r="D16" s="137">
        <f>D15*D11</f>
        <v>9303.3532764224401</v>
      </c>
      <c r="E16" s="137">
        <f>E15*E11</f>
        <v>8851.7065528448784</v>
      </c>
      <c r="F16" s="137">
        <f>F15*F11</f>
        <v>8400.0598292673185</v>
      </c>
    </row>
    <row r="17" spans="2:8" ht="19" x14ac:dyDescent="0.35">
      <c r="B17" s="13" t="s">
        <v>25</v>
      </c>
      <c r="C17" s="139">
        <f>+C15-C16</f>
        <v>20299</v>
      </c>
      <c r="D17" s="139">
        <f>+D15-D16</f>
        <v>19359.176643577561</v>
      </c>
      <c r="E17" s="139">
        <f>+E15-E16</f>
        <v>18419.353287155122</v>
      </c>
      <c r="F17" s="139">
        <f>+F15-F16</f>
        <v>17479.529930732679</v>
      </c>
    </row>
    <row r="18" spans="2:8" x14ac:dyDescent="0.2">
      <c r="B18" s="13"/>
      <c r="C18" s="138"/>
      <c r="D18" s="138"/>
      <c r="E18" s="138"/>
      <c r="F18" s="138"/>
    </row>
    <row r="19" spans="2:8" x14ac:dyDescent="0.2">
      <c r="B19" s="34" t="s">
        <v>208</v>
      </c>
      <c r="C19" s="138"/>
      <c r="D19" s="138"/>
      <c r="E19" s="138"/>
      <c r="F19" s="138"/>
    </row>
    <row r="20" spans="2:8" x14ac:dyDescent="0.2">
      <c r="B20" s="13" t="s">
        <v>133</v>
      </c>
      <c r="C20" s="136">
        <v>0</v>
      </c>
      <c r="D20" s="136">
        <f>+D22*D8</f>
        <v>22588.800000000003</v>
      </c>
      <c r="E20" s="136">
        <f>+E22*E8</f>
        <v>45177.600000000006</v>
      </c>
      <c r="F20" s="136">
        <f>+F22*F8</f>
        <v>67766.399999999994</v>
      </c>
    </row>
    <row r="21" spans="2:8" ht="19" x14ac:dyDescent="0.35">
      <c r="B21" s="13" t="s">
        <v>148</v>
      </c>
      <c r="C21" s="137">
        <v>225888</v>
      </c>
      <c r="D21" s="137">
        <f>+D22-D20</f>
        <v>203299.20000000001</v>
      </c>
      <c r="E21" s="137">
        <f>+E22-E20</f>
        <v>180710.39999999999</v>
      </c>
      <c r="F21" s="137">
        <f>+F22-F20</f>
        <v>158121.60000000001</v>
      </c>
    </row>
    <row r="22" spans="2:8" ht="19" x14ac:dyDescent="0.35">
      <c r="B22" s="13" t="s">
        <v>26</v>
      </c>
      <c r="C22" s="139">
        <f>SUM(C20:C21)</f>
        <v>225888</v>
      </c>
      <c r="D22" s="139">
        <f>C22</f>
        <v>225888</v>
      </c>
      <c r="E22" s="139">
        <f>D22</f>
        <v>225888</v>
      </c>
      <c r="F22" s="139">
        <f>E22</f>
        <v>225888</v>
      </c>
    </row>
    <row r="23" spans="2:8" ht="19" x14ac:dyDescent="0.35">
      <c r="B23" s="13"/>
      <c r="C23" s="139"/>
      <c r="D23" s="139"/>
      <c r="E23" s="139"/>
      <c r="F23" s="139"/>
    </row>
    <row r="24" spans="2:8" x14ac:dyDescent="0.2">
      <c r="B24" s="34" t="s">
        <v>86</v>
      </c>
      <c r="C24" s="52"/>
      <c r="D24" s="52"/>
      <c r="E24" s="52"/>
      <c r="F24" s="52"/>
    </row>
    <row r="25" spans="2:8" ht="18" x14ac:dyDescent="0.2">
      <c r="B25" s="13" t="s">
        <v>175</v>
      </c>
      <c r="C25" s="52">
        <f>C20</f>
        <v>0</v>
      </c>
      <c r="D25" s="52">
        <f>+D20</f>
        <v>22588.800000000003</v>
      </c>
      <c r="E25" s="52">
        <f>+E20</f>
        <v>45177.600000000006</v>
      </c>
      <c r="F25" s="52">
        <f>+F20</f>
        <v>67766.399999999994</v>
      </c>
    </row>
    <row r="26" spans="2:8" ht="23" customHeight="1" x14ac:dyDescent="0.35">
      <c r="B26" s="13" t="s">
        <v>227</v>
      </c>
      <c r="C26" s="137">
        <f>22.1*29130</f>
        <v>643773</v>
      </c>
      <c r="D26" s="137">
        <f>$C$26+D25*D11-D25</f>
        <v>628516.12733080448</v>
      </c>
      <c r="E26" s="137">
        <f>$C$26+E25*E11-E25</f>
        <v>613259.25466160907</v>
      </c>
      <c r="F26" s="137">
        <f>$C$26+F25*F11-F25</f>
        <v>598002.38199241366</v>
      </c>
      <c r="G26" s="77"/>
      <c r="H26" s="107"/>
    </row>
    <row r="27" spans="2:8" ht="19" x14ac:dyDescent="0.35">
      <c r="B27" s="13" t="s">
        <v>27</v>
      </c>
      <c r="C27" s="139">
        <f>SUM(C25:C26)</f>
        <v>643773</v>
      </c>
      <c r="D27" s="139">
        <f>SUM(D25:D26)</f>
        <v>651104.92733080452</v>
      </c>
      <c r="E27" s="139">
        <f>SUM(E25:E26)</f>
        <v>658436.85466160905</v>
      </c>
      <c r="F27" s="139">
        <f>SUM(F25:F26)</f>
        <v>665768.78199241369</v>
      </c>
    </row>
    <row r="28" spans="2:8" x14ac:dyDescent="0.2">
      <c r="B28" s="13"/>
    </row>
    <row r="29" spans="2:8" x14ac:dyDescent="0.2">
      <c r="B29" s="13"/>
    </row>
    <row r="30" spans="2:8" x14ac:dyDescent="0.2">
      <c r="B30" s="37" t="s">
        <v>147</v>
      </c>
    </row>
    <row r="31" spans="2:8" ht="16.5" customHeight="1" x14ac:dyDescent="0.2">
      <c r="B31" s="48" t="s">
        <v>233</v>
      </c>
    </row>
    <row r="32" spans="2:8" ht="16.5" customHeight="1" x14ac:dyDescent="0.2">
      <c r="B32" s="106" t="s">
        <v>222</v>
      </c>
    </row>
    <row r="33" spans="2:5" x14ac:dyDescent="0.2">
      <c r="B33" s="48" t="s">
        <v>51</v>
      </c>
      <c r="E33" s="36"/>
    </row>
    <row r="34" spans="2:5" x14ac:dyDescent="0.2">
      <c r="B34" s="48" t="s">
        <v>239</v>
      </c>
      <c r="E34" s="36"/>
    </row>
    <row r="35" spans="2:5" x14ac:dyDescent="0.2">
      <c r="B35" s="48"/>
      <c r="E35" s="36"/>
    </row>
    <row r="36" spans="2:5" x14ac:dyDescent="0.2">
      <c r="B36" t="s">
        <v>223</v>
      </c>
    </row>
    <row r="37" spans="2:5" x14ac:dyDescent="0.2">
      <c r="B37" s="13"/>
    </row>
    <row r="38" spans="2:5" x14ac:dyDescent="0.2">
      <c r="B38" s="13"/>
    </row>
    <row r="39" spans="2:5" x14ac:dyDescent="0.2">
      <c r="B39" s="13"/>
    </row>
    <row r="40" spans="2:5" x14ac:dyDescent="0.2">
      <c r="B40" s="13"/>
    </row>
    <row r="41" spans="2:5" x14ac:dyDescent="0.2">
      <c r="B41" s="13"/>
    </row>
    <row r="42" spans="2:5" x14ac:dyDescent="0.2">
      <c r="B42" s="13"/>
    </row>
    <row r="43" spans="2:5" x14ac:dyDescent="0.2">
      <c r="B43" s="13"/>
    </row>
    <row r="44" spans="2:5" x14ac:dyDescent="0.2">
      <c r="B44" s="13"/>
    </row>
    <row r="45" spans="2:5" x14ac:dyDescent="0.2">
      <c r="B45" s="13"/>
    </row>
    <row r="46" spans="2:5" x14ac:dyDescent="0.2">
      <c r="B46" s="13"/>
    </row>
    <row r="47" spans="2:5" x14ac:dyDescent="0.2">
      <c r="B47" s="13"/>
    </row>
    <row r="48" spans="2:5" x14ac:dyDescent="0.2">
      <c r="B48" s="13"/>
    </row>
    <row r="49" spans="2:2" x14ac:dyDescent="0.2">
      <c r="B49" s="13"/>
    </row>
    <row r="50" spans="2:2" x14ac:dyDescent="0.2">
      <c r="B50" s="13"/>
    </row>
    <row r="51" spans="2:2" x14ac:dyDescent="0.2">
      <c r="B51" s="13"/>
    </row>
    <row r="52" spans="2:2" x14ac:dyDescent="0.2">
      <c r="B52" s="13"/>
    </row>
    <row r="68" spans="3:4" x14ac:dyDescent="0.2">
      <c r="C68" s="47"/>
      <c r="D68" s="47"/>
    </row>
  </sheetData>
  <phoneticPr fontId="4"/>
  <pageMargins left="0.7" right="0.7" top="0.75" bottom="0.75" header="0.3" footer="0.3"/>
  <pageSetup scale="34" orientation="portrait" horizontalDpi="4294967292" verticalDpi="4294967292"/>
  <headerFooter alignWithMargins="0"/>
  <ignoredErrors>
    <ignoredError sqref="D16:F16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81"/>
  <sheetViews>
    <sheetView tabSelected="1" topLeftCell="A27" workbookViewId="0">
      <selection activeCell="D43" sqref="D43"/>
    </sheetView>
  </sheetViews>
  <sheetFormatPr baseColWidth="10" defaultColWidth="11" defaultRowHeight="16" x14ac:dyDescent="0.2"/>
  <cols>
    <col min="1" max="1" width="7" style="2" customWidth="1"/>
    <col min="2" max="2" width="47" style="2" customWidth="1"/>
    <col min="3" max="6" width="16.796875" style="2" customWidth="1"/>
    <col min="7" max="16384" width="11" style="2"/>
  </cols>
  <sheetData>
    <row r="1" spans="1:7" x14ac:dyDescent="0.2">
      <c r="A1" s="4"/>
      <c r="B1" s="4"/>
      <c r="C1" s="4"/>
      <c r="D1" s="4"/>
      <c r="E1" s="4"/>
      <c r="F1" s="4"/>
    </row>
    <row r="2" spans="1:7" x14ac:dyDescent="0.2">
      <c r="B2" s="25" t="s">
        <v>50</v>
      </c>
      <c r="C2" s="26"/>
      <c r="D2" s="26"/>
      <c r="E2" s="26"/>
      <c r="F2" s="26"/>
    </row>
    <row r="3" spans="1:7" x14ac:dyDescent="0.2">
      <c r="B3" s="27" t="s">
        <v>178</v>
      </c>
      <c r="C3" s="28"/>
      <c r="D3" s="28"/>
      <c r="E3" s="26"/>
      <c r="F3" s="26"/>
    </row>
    <row r="4" spans="1:7" x14ac:dyDescent="0.2">
      <c r="B4" s="122" t="s">
        <v>176</v>
      </c>
      <c r="C4" s="25"/>
      <c r="D4" s="26"/>
      <c r="E4" s="26"/>
      <c r="F4" s="26"/>
    </row>
    <row r="5" spans="1:7" x14ac:dyDescent="0.2">
      <c r="B5" s="122" t="s">
        <v>177</v>
      </c>
      <c r="C5" s="25"/>
      <c r="D5" s="26"/>
      <c r="E5" s="26"/>
      <c r="F5" s="26"/>
    </row>
    <row r="6" spans="1:7" x14ac:dyDescent="0.2">
      <c r="B6" s="26"/>
      <c r="C6" s="26"/>
      <c r="D6" s="26"/>
      <c r="E6" s="26"/>
      <c r="F6" s="26"/>
    </row>
    <row r="7" spans="1:7" x14ac:dyDescent="0.2">
      <c r="B7" s="5"/>
      <c r="D7" s="14" t="s">
        <v>207</v>
      </c>
      <c r="E7" s="46"/>
      <c r="F7" s="25"/>
    </row>
    <row r="8" spans="1:7" x14ac:dyDescent="0.2">
      <c r="B8" s="5"/>
      <c r="C8" s="7" t="s">
        <v>206</v>
      </c>
      <c r="D8" s="75">
        <v>0.1</v>
      </c>
      <c r="E8" s="75">
        <v>0.2</v>
      </c>
      <c r="F8" s="76">
        <v>0.3</v>
      </c>
    </row>
    <row r="9" spans="1:7" x14ac:dyDescent="0.2">
      <c r="B9" s="5"/>
      <c r="C9" s="7"/>
      <c r="D9" s="75"/>
      <c r="E9" s="75"/>
      <c r="F9" s="75"/>
    </row>
    <row r="10" spans="1:7" ht="18" x14ac:dyDescent="0.2">
      <c r="B10" s="2" t="s">
        <v>52</v>
      </c>
      <c r="C10" s="141">
        <v>6.1600000000000002E-2</v>
      </c>
      <c r="D10" s="142">
        <f t="shared" ref="D10:F11" si="0">C10</f>
        <v>6.1600000000000002E-2</v>
      </c>
      <c r="E10" s="142">
        <f t="shared" si="0"/>
        <v>6.1600000000000002E-2</v>
      </c>
      <c r="F10" s="142">
        <f t="shared" si="0"/>
        <v>6.1600000000000002E-2</v>
      </c>
    </row>
    <row r="11" spans="1:7" x14ac:dyDescent="0.2">
      <c r="B11" s="2" t="s">
        <v>22</v>
      </c>
      <c r="C11" s="108">
        <f>C16/C15</f>
        <v>0.32458241831370199</v>
      </c>
      <c r="D11" s="109">
        <f t="shared" si="0"/>
        <v>0.32458241831370199</v>
      </c>
      <c r="E11" s="109">
        <f t="shared" si="0"/>
        <v>0.32458241831370199</v>
      </c>
      <c r="F11" s="109">
        <f t="shared" si="0"/>
        <v>0.32458241831370199</v>
      </c>
    </row>
    <row r="12" spans="1:7" x14ac:dyDescent="0.2">
      <c r="B12" s="5"/>
      <c r="C12" s="7"/>
      <c r="D12" s="7"/>
      <c r="E12" s="7"/>
      <c r="F12" s="7"/>
    </row>
    <row r="13" spans="1:7" ht="18" x14ac:dyDescent="0.2">
      <c r="B13" s="5" t="s">
        <v>53</v>
      </c>
      <c r="C13" s="132">
        <f>9622+91+5415+86+4865+52+9769+154</f>
        <v>30054</v>
      </c>
      <c r="D13" s="132">
        <f>C13</f>
        <v>30054</v>
      </c>
      <c r="E13" s="132">
        <f>D13</f>
        <v>30054</v>
      </c>
      <c r="F13" s="132">
        <f>E13</f>
        <v>30054</v>
      </c>
    </row>
    <row r="14" spans="1:7" ht="20" customHeight="1" x14ac:dyDescent="0.35">
      <c r="B14" s="5" t="s">
        <v>20</v>
      </c>
      <c r="C14" s="133">
        <v>0</v>
      </c>
      <c r="D14" s="133">
        <f>+D20*D10</f>
        <v>1391.4700800000003</v>
      </c>
      <c r="E14" s="133">
        <f>+E20*E10</f>
        <v>2782.9401600000006</v>
      </c>
      <c r="F14" s="133">
        <f>+F20*F10</f>
        <v>4174.4102400000002</v>
      </c>
    </row>
    <row r="15" spans="1:7" x14ac:dyDescent="0.2">
      <c r="B15" s="13" t="s">
        <v>24</v>
      </c>
      <c r="C15" s="134">
        <f>+C13-C14</f>
        <v>30054</v>
      </c>
      <c r="D15" s="134">
        <f>+D13-D14</f>
        <v>28662.529920000001</v>
      </c>
      <c r="E15" s="134">
        <f>+E13-E14</f>
        <v>27271.059839999998</v>
      </c>
      <c r="F15" s="134">
        <f>+F13-F14</f>
        <v>25879.589759999999</v>
      </c>
      <c r="G15" s="9"/>
    </row>
    <row r="16" spans="1:7" ht="19" x14ac:dyDescent="0.35">
      <c r="B16" s="13" t="s">
        <v>21</v>
      </c>
      <c r="C16" s="133">
        <f>3393+1904+1186+3272</f>
        <v>9755</v>
      </c>
      <c r="D16" s="133">
        <f>D15*D11</f>
        <v>9303.3532764224401</v>
      </c>
      <c r="E16" s="133">
        <f>E15*E11</f>
        <v>8851.7065528448784</v>
      </c>
      <c r="F16" s="133">
        <f>F15*F11</f>
        <v>8400.0598292673185</v>
      </c>
    </row>
    <row r="17" spans="2:8" ht="19" x14ac:dyDescent="0.35">
      <c r="B17" s="13" t="s">
        <v>25</v>
      </c>
      <c r="C17" s="135">
        <f>+C15-C16</f>
        <v>20299</v>
      </c>
      <c r="D17" s="135">
        <f>+D15-D16</f>
        <v>19359.176643577561</v>
      </c>
      <c r="E17" s="135">
        <f>+E15-E16</f>
        <v>18419.353287155122</v>
      </c>
      <c r="F17" s="135">
        <f>+F15-F16</f>
        <v>17479.529930732679</v>
      </c>
    </row>
    <row r="18" spans="2:8" x14ac:dyDescent="0.2">
      <c r="B18" s="13"/>
      <c r="C18" s="134"/>
      <c r="D18" s="134"/>
      <c r="E18" s="134"/>
      <c r="F18" s="134"/>
    </row>
    <row r="19" spans="2:8" x14ac:dyDescent="0.2">
      <c r="B19" s="34" t="s">
        <v>208</v>
      </c>
      <c r="C19" s="134"/>
      <c r="D19" s="134"/>
      <c r="E19" s="134"/>
      <c r="F19" s="134"/>
    </row>
    <row r="20" spans="2:8" x14ac:dyDescent="0.2">
      <c r="B20" s="13" t="s">
        <v>133</v>
      </c>
      <c r="C20" s="132">
        <v>0</v>
      </c>
      <c r="D20" s="132">
        <f>+D22*D8</f>
        <v>22588.800000000003</v>
      </c>
      <c r="E20" s="132">
        <f>+E22*E8</f>
        <v>45177.600000000006</v>
      </c>
      <c r="F20" s="132">
        <f>+F22*F8</f>
        <v>67766.399999999994</v>
      </c>
    </row>
    <row r="21" spans="2:8" ht="19" x14ac:dyDescent="0.35">
      <c r="B21" s="13" t="s">
        <v>148</v>
      </c>
      <c r="C21" s="133">
        <v>225888</v>
      </c>
      <c r="D21" s="133">
        <f>+D22-D20</f>
        <v>203299.20000000001</v>
      </c>
      <c r="E21" s="133">
        <f>+E22-E20</f>
        <v>180710.39999999999</v>
      </c>
      <c r="F21" s="133">
        <f>+F22-F20</f>
        <v>158121.60000000001</v>
      </c>
    </row>
    <row r="22" spans="2:8" ht="19" x14ac:dyDescent="0.35">
      <c r="B22" s="13" t="s">
        <v>26</v>
      </c>
      <c r="C22" s="135">
        <f>SUM(C20:C21)</f>
        <v>225888</v>
      </c>
      <c r="D22" s="135">
        <f>C22</f>
        <v>225888</v>
      </c>
      <c r="E22" s="135">
        <f>D22</f>
        <v>225888</v>
      </c>
      <c r="F22" s="135">
        <f>E22</f>
        <v>225888</v>
      </c>
    </row>
    <row r="23" spans="2:8" ht="19" x14ac:dyDescent="0.35">
      <c r="B23" s="13"/>
      <c r="C23" s="78"/>
      <c r="D23" s="78"/>
      <c r="E23" s="78"/>
      <c r="F23" s="78"/>
    </row>
    <row r="24" spans="2:8" s="114" customFormat="1" x14ac:dyDescent="0.2">
      <c r="B24" s="115" t="s">
        <v>28</v>
      </c>
      <c r="C24" s="151"/>
      <c r="D24" s="151"/>
      <c r="E24" s="151"/>
      <c r="F24" s="151"/>
    </row>
    <row r="26" spans="2:8" x14ac:dyDescent="0.2">
      <c r="B26" s="34" t="s">
        <v>86</v>
      </c>
    </row>
    <row r="27" spans="2:8" ht="18" x14ac:dyDescent="0.2">
      <c r="B27" s="13" t="s">
        <v>175</v>
      </c>
      <c r="C27" s="52">
        <f>C20</f>
        <v>0</v>
      </c>
      <c r="D27" s="52">
        <f>+D20</f>
        <v>22588.800000000003</v>
      </c>
      <c r="E27" s="52">
        <f>+E20</f>
        <v>45177.600000000006</v>
      </c>
      <c r="F27" s="52">
        <f>+F20</f>
        <v>67766.399999999994</v>
      </c>
    </row>
    <row r="28" spans="2:8" ht="21" x14ac:dyDescent="0.35">
      <c r="B28" s="13" t="s">
        <v>227</v>
      </c>
      <c r="C28" s="156"/>
      <c r="D28" s="156"/>
      <c r="E28" s="156"/>
      <c r="F28" s="156"/>
      <c r="G28" s="77"/>
      <c r="H28" s="107"/>
    </row>
    <row r="29" spans="2:8" ht="19" x14ac:dyDescent="0.35">
      <c r="B29" s="13" t="s">
        <v>27</v>
      </c>
      <c r="C29" s="157"/>
      <c r="D29" s="157"/>
      <c r="E29" s="157"/>
      <c r="F29" s="157"/>
    </row>
    <row r="30" spans="2:8" x14ac:dyDescent="0.2">
      <c r="B30" s="115" t="s">
        <v>245</v>
      </c>
      <c r="C30" s="152"/>
      <c r="D30" s="152"/>
      <c r="E30" s="152"/>
      <c r="F30" s="152"/>
    </row>
    <row r="31" spans="2:8" x14ac:dyDescent="0.2">
      <c r="B31" s="13"/>
    </row>
    <row r="32" spans="2:8" s="114" customFormat="1" x14ac:dyDescent="0.2">
      <c r="B32" s="115" t="s">
        <v>23</v>
      </c>
      <c r="C32" s="153">
        <v>22.1</v>
      </c>
      <c r="D32" s="144"/>
      <c r="E32" s="144"/>
      <c r="F32" s="144"/>
      <c r="G32" s="114" t="s">
        <v>247</v>
      </c>
    </row>
    <row r="33" spans="2:7" s="114" customFormat="1" x14ac:dyDescent="0.2">
      <c r="B33" s="115" t="s">
        <v>234</v>
      </c>
      <c r="C33" s="154">
        <v>0</v>
      </c>
      <c r="D33" s="145"/>
      <c r="E33" s="145"/>
      <c r="F33" s="145"/>
    </row>
    <row r="34" spans="2:7" s="114" customFormat="1" x14ac:dyDescent="0.2">
      <c r="B34" s="115" t="s">
        <v>87</v>
      </c>
      <c r="C34" s="155">
        <v>29130</v>
      </c>
      <c r="D34" s="146"/>
      <c r="E34" s="146"/>
      <c r="F34" s="146"/>
    </row>
    <row r="35" spans="2:7" s="114" customFormat="1" ht="15.75" customHeight="1" x14ac:dyDescent="0.2">
      <c r="B35" s="140" t="s">
        <v>244</v>
      </c>
      <c r="C35" s="147"/>
      <c r="D35" s="147"/>
      <c r="E35" s="147"/>
      <c r="F35" s="147"/>
    </row>
    <row r="36" spans="2:7" s="114" customFormat="1" x14ac:dyDescent="0.2">
      <c r="B36" s="115" t="s">
        <v>45</v>
      </c>
      <c r="C36" s="148"/>
      <c r="D36" s="148"/>
      <c r="E36" s="148"/>
      <c r="F36" s="148"/>
    </row>
    <row r="38" spans="2:7" s="114" customFormat="1" x14ac:dyDescent="0.2">
      <c r="B38" s="114" t="s">
        <v>136</v>
      </c>
      <c r="C38" s="158"/>
      <c r="D38" s="149"/>
      <c r="E38" s="149"/>
      <c r="F38" s="149"/>
      <c r="G38" s="114" t="s">
        <v>248</v>
      </c>
    </row>
    <row r="39" spans="2:7" s="114" customFormat="1" x14ac:dyDescent="0.2">
      <c r="B39" s="114" t="s">
        <v>48</v>
      </c>
      <c r="C39" s="150"/>
      <c r="D39" s="150"/>
      <c r="E39" s="150"/>
      <c r="F39" s="150"/>
      <c r="G39" s="114" t="s">
        <v>249</v>
      </c>
    </row>
    <row r="40" spans="2:7" s="114" customFormat="1" x14ac:dyDescent="0.2">
      <c r="B40" s="114" t="s">
        <v>49</v>
      </c>
      <c r="C40" s="151"/>
      <c r="D40" s="151"/>
      <c r="E40" s="151"/>
      <c r="F40" s="151"/>
    </row>
    <row r="44" spans="2:7" ht="16.5" customHeight="1" x14ac:dyDescent="0.2">
      <c r="B44" s="48"/>
    </row>
    <row r="45" spans="2:7" ht="16.5" customHeight="1" x14ac:dyDescent="0.2">
      <c r="B45" s="106"/>
    </row>
    <row r="46" spans="2:7" x14ac:dyDescent="0.2">
      <c r="B46" s="48"/>
      <c r="E46" s="36"/>
    </row>
    <row r="47" spans="2:7" x14ac:dyDescent="0.2">
      <c r="B47" s="48"/>
      <c r="E47" s="36"/>
    </row>
    <row r="48" spans="2:7" x14ac:dyDescent="0.2">
      <c r="B48" s="48"/>
      <c r="E48" s="36"/>
    </row>
    <row r="49" spans="2:2" x14ac:dyDescent="0.2">
      <c r="B49"/>
    </row>
    <row r="50" spans="2:2" x14ac:dyDescent="0.2">
      <c r="B50" s="13"/>
    </row>
    <row r="51" spans="2:2" x14ac:dyDescent="0.2">
      <c r="B51" s="13"/>
    </row>
    <row r="52" spans="2:2" x14ac:dyDescent="0.2">
      <c r="B52" s="13"/>
    </row>
    <row r="53" spans="2:2" x14ac:dyDescent="0.2">
      <c r="B53" s="13"/>
    </row>
    <row r="54" spans="2:2" x14ac:dyDescent="0.2">
      <c r="B54" s="13"/>
    </row>
    <row r="55" spans="2:2" x14ac:dyDescent="0.2">
      <c r="B55" s="13"/>
    </row>
    <row r="56" spans="2:2" x14ac:dyDescent="0.2">
      <c r="B56" s="13"/>
    </row>
    <row r="57" spans="2:2" x14ac:dyDescent="0.2">
      <c r="B57" s="13"/>
    </row>
    <row r="58" spans="2:2" x14ac:dyDescent="0.2">
      <c r="B58" s="13"/>
    </row>
    <row r="59" spans="2:2" x14ac:dyDescent="0.2">
      <c r="B59" s="13"/>
    </row>
    <row r="60" spans="2:2" x14ac:dyDescent="0.2">
      <c r="B60" s="13"/>
    </row>
    <row r="61" spans="2:2" x14ac:dyDescent="0.2">
      <c r="B61" s="13"/>
    </row>
    <row r="62" spans="2:2" x14ac:dyDescent="0.2">
      <c r="B62" s="13"/>
    </row>
    <row r="63" spans="2:2" x14ac:dyDescent="0.2">
      <c r="B63" s="13"/>
    </row>
    <row r="64" spans="2:2" x14ac:dyDescent="0.2">
      <c r="B64" s="13"/>
    </row>
    <row r="65" spans="2:2" x14ac:dyDescent="0.2">
      <c r="B65" s="13"/>
    </row>
    <row r="81" spans="3:4" x14ac:dyDescent="0.2">
      <c r="C81" s="47"/>
      <c r="D81" s="47"/>
    </row>
  </sheetData>
  <pageMargins left="0.45" right="0.45" top="0.75" bottom="0.75" header="0.3" footer="0.3"/>
  <pageSetup paperSize="0" scale="41" orientation="portrait"/>
  <ignoredErrors>
    <ignoredError sqref="C16:F16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_x0020_Name xmlns="1fe5ebd6-dc4e-444c-b615-1b2eb36ecb43">9172</Content_x0020_Name>
    <File_x0020_Title xmlns="1fe5ebd6-dc4e-444c-b615-1b2eb36ecb43">12836</File_x0020_Title>
    <Converted_x0020_Content_x0020_Name xmlns="1fe5ebd6-dc4e-444c-b615-1b2eb36ecb43">F-1553TNX.xlsx</Converted_x0020_Content_x0020_Nam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>
  <LongProp xmlns="" name="WorkflowCreationPath"><![CDATA[486cb3c1-c433-404d-83d7-2c91a01b85f5,4;486cb3c1-c433-404d-83d7-2c91a01b85f5,4;486cb3c1-c433-404d-83d7-2c91a01b85f5,4;486cb3c1-c433-404d-83d7-2c91a01b85f5,4;486cb3c1-c433-404d-83d7-2c91a01b85f5,4;486cb3c1-c433-404d-83d7-2c91a01b85f5,4;486cb3c1-c433-404d-83d7-2c91a01b85f5,4;486cb3c1-c433-404d-83d7-2c91a01b85f5,9;eb30aceb-b1d5-40b4-ba0d-4e31e8645a45,11;eb30aceb-b1d5-40b4-ba0d-4e31e8645a45,11;eb30aceb-b1d5-40b4-ba0d-4e31e8645a45,11;eb30aceb-b1d5-40b4-ba0d-4e31e8645a45,11;eb30aceb-b1d5-40b4-ba0d-4e31e8645a45,11;eb30aceb-b1d5-40b4-ba0d-4e31e8645a45,17;eb30aceb-b1d5-40b4-ba0d-4e31e8645a45,19;eb30aceb-b1d5-40b4-ba0d-4e31e8645a45,21;eb30aceb-b1d5-40b4-ba0d-4e31e8645a45,21;eb30aceb-b1d5-40b4-ba0d-4e31e8645a45,21;]]></LongProp>
</Long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5396E5AC836A4A9A6CB1BB1B648CB3" ma:contentTypeVersion="9" ma:contentTypeDescription="Create a new document." ma:contentTypeScope="" ma:versionID="4b05064ef68d5866fdda9a4af21a7c31">
  <xsd:schema xmlns:xsd="http://www.w3.org/2001/XMLSchema" xmlns:xs="http://www.w3.org/2001/XMLSchema" xmlns:p="http://schemas.microsoft.com/office/2006/metadata/properties" xmlns:ns2="1fe5ebd6-dc4e-444c-b615-1b2eb36ecb43" targetNamespace="http://schemas.microsoft.com/office/2006/metadata/properties" ma:root="true" ma:fieldsID="907af5894e6417045619ca437e5cb976" ns2:_="">
    <xsd:import namespace="1fe5ebd6-dc4e-444c-b615-1b2eb36ecb43"/>
    <xsd:element name="properties">
      <xsd:complexType>
        <xsd:sequence>
          <xsd:element name="documentManagement">
            <xsd:complexType>
              <xsd:all>
                <xsd:element ref="ns2:Converted_x0020_Content_x0020_Name" minOccurs="0"/>
                <xsd:element ref="ns2:File_x0020_Title" minOccurs="0"/>
                <xsd:element ref="ns2:File_x0020_Title_x003a_ID" minOccurs="0"/>
                <xsd:element ref="ns2:Content_x0020_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e5ebd6-dc4e-444c-b615-1b2eb36ecb43" elementFormDefault="qualified">
    <xsd:import namespace="http://schemas.microsoft.com/office/2006/documentManagement/types"/>
    <xsd:import namespace="http://schemas.microsoft.com/office/infopath/2007/PartnerControls"/>
    <xsd:element name="Converted_x0020_Content_x0020_Name" ma:index="8" nillable="true" ma:displayName="Converted Content Name" ma:internalName="Converted_x0020_Content_x0020_Name">
      <xsd:simpleType>
        <xsd:restriction base="dms:Text">
          <xsd:maxLength value="255"/>
        </xsd:restriction>
      </xsd:simpleType>
    </xsd:element>
    <xsd:element name="File_x0020_Title" ma:index="9" nillable="true" ma:displayName="File Title" ma:hidden="true" ma:list="{d04e6db4-d562-49e7-b071-c561677279a8}" ma:internalName="File_x0020_Title" ma:readOnly="false" ma:showField="ID">
      <xsd:simpleType>
        <xsd:restriction base="dms:Lookup"/>
      </xsd:simpleType>
    </xsd:element>
    <xsd:element name="File_x0020_Title_x003a_ID" ma:index="10" nillable="true" ma:displayName="File Title:ID" ma:list="{d04e6db4-d562-49e7-b071-c561677279a8}" ma:internalName="File_x0020_Title_x003a_ID" ma:readOnly="true" ma:showField="ID" ma:web="d314d7ef-47d2-49ec-98a2-beb62148fffe">
      <xsd:simpleType>
        <xsd:restriction base="dms:Lookup"/>
      </xsd:simpleType>
    </xsd:element>
    <xsd:element name="Content_x0020_Name" ma:index="12" nillable="true" ma:displayName="Content Name" ma:indexed="true" ma:list="{2a1dccef-5bbd-4239-9d2c-9dab3c3bdaeb}" ma:internalName="Content_x0020_Name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9BA93E-174D-431A-BD21-349E66356E37}">
  <ds:schemaRefs>
    <ds:schemaRef ds:uri="http://schemas.microsoft.com/office/2006/metadata/properties"/>
    <ds:schemaRef ds:uri="http://schemas.microsoft.com/office/infopath/2007/PartnerControls"/>
    <ds:schemaRef ds:uri="1fe5ebd6-dc4e-444c-b615-1b2eb36ecb43"/>
  </ds:schemaRefs>
</ds:datastoreItem>
</file>

<file path=customXml/itemProps2.xml><?xml version="1.0" encoding="utf-8"?>
<ds:datastoreItem xmlns:ds="http://schemas.openxmlformats.org/officeDocument/2006/customXml" ds:itemID="{E02905CC-746F-4400-80A0-A6B76C19E2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A3469F-5C75-423B-8E69-DA66FBAFB542}">
  <ds:schemaRefs>
    <ds:schemaRef ds:uri="http://schemas.microsoft.com/office/2006/metadata/longProperties"/>
    <ds:schemaRef ds:uri=""/>
  </ds:schemaRefs>
</ds:datastoreItem>
</file>

<file path=customXml/itemProps4.xml><?xml version="1.0" encoding="utf-8"?>
<ds:datastoreItem xmlns:ds="http://schemas.openxmlformats.org/officeDocument/2006/customXml" ds:itemID="{492FF9AD-7747-4C0F-ACBA-EF126E39D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e5ebd6-dc4e-444c-b615-1b2eb36ecb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Exh. 2</vt:lpstr>
      <vt:lpstr>Exh. 3</vt:lpstr>
      <vt:lpstr>Exh. 4</vt:lpstr>
      <vt:lpstr>Exh. 5</vt:lpstr>
      <vt:lpstr>Exh. 6</vt:lpstr>
      <vt:lpstr>Exh. 7</vt:lpstr>
      <vt:lpstr>Exh. 8</vt:lpstr>
      <vt:lpstr>Exh. 9</vt:lpstr>
      <vt:lpstr>Exh TN1</vt:lpstr>
      <vt:lpstr>'Exh TN1'!Print_Area</vt:lpstr>
      <vt:lpstr>'Exh. 2'!Print_Area</vt:lpstr>
      <vt:lpstr>'Exh. 3'!Print_Area</vt:lpstr>
      <vt:lpstr>'Exh. 4'!Print_Area</vt:lpstr>
      <vt:lpstr>'Exh. 5'!Print_Area</vt:lpstr>
      <vt:lpstr>'Exh. 6'!Print_Area</vt:lpstr>
      <vt:lpstr>'Exh. 7'!Print_Area</vt:lpstr>
      <vt:lpstr>'Exh. 8'!Print_Area</vt:lpstr>
      <vt:lpstr>'Exh. 9'!Print_Area</vt:lpstr>
    </vt:vector>
  </TitlesOfParts>
  <Company>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California Pizza Kitchen (SPREADSHEET TN)</dc:title>
  <dc:subject/>
  <dc:creator>jim.shumadine</dc:creator>
  <cp:keywords/>
  <cp:lastModifiedBy>Yildirim, Alev I.</cp:lastModifiedBy>
  <cp:lastPrinted>2008-03-28T13:57:03Z</cp:lastPrinted>
  <dcterms:created xsi:type="dcterms:W3CDTF">2003-10-15T12:42:55Z</dcterms:created>
  <dcterms:modified xsi:type="dcterms:W3CDTF">2019-11-06T21:35:41Z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wner">
    <vt:lpwstr>64</vt:lpwstr>
  </property>
  <property fmtid="{D5CDD505-2E9C-101B-9397-08002B2CF9AE}" pid="3" name="SubjectArea">
    <vt:lpwstr>Finance</vt:lpwstr>
  </property>
  <property fmtid="{D5CDD505-2E9C-101B-9397-08002B2CF9AE}" pid="4" name="VersionModifier">
    <vt:lpwstr>149</vt:lpwstr>
  </property>
  <property fmtid="{D5CDD505-2E9C-101B-9397-08002B2CF9AE}" pid="5" name="MetadataURL">
    <vt:lpwstr>http://casemanagement.darden.virginia.edu/Lists/Editing%20Metadata/DispForm.aspx?ID=906, View Document Metadata</vt:lpwstr>
  </property>
  <property fmtid="{D5CDD505-2E9C-101B-9397-08002B2CF9AE}" pid="6" name="DBPEditor">
    <vt:lpwstr>149</vt:lpwstr>
  </property>
  <property fmtid="{D5CDD505-2E9C-101B-9397-08002B2CF9AE}" pid="7" name="Alternate">
    <vt:lpwstr>113</vt:lpwstr>
  </property>
  <property fmtid="{D5CDD505-2E9C-101B-9397-08002B2CF9AE}" pid="8" name="RWP">
    <vt:lpwstr>113</vt:lpwstr>
  </property>
  <property fmtid="{D5CDD505-2E9C-101B-9397-08002B2CF9AE}" pid="9" name="EditingStatus">
    <vt:lpwstr>Metadata Review Complete</vt:lpwstr>
  </property>
  <property fmtid="{D5CDD505-2E9C-101B-9397-08002B2CF9AE}" pid="10" name="XMLFilename">
    <vt:lpwstr/>
  </property>
  <property fmtid="{D5CDD505-2E9C-101B-9397-08002B2CF9AE}" pid="11" name="Subject">
    <vt:lpwstr/>
  </property>
  <property fmtid="{D5CDD505-2E9C-101B-9397-08002B2CF9AE}" pid="12" name="CCFileType">
    <vt:lpwstr>Supplemental File</vt:lpwstr>
  </property>
  <property fmtid="{D5CDD505-2E9C-101B-9397-08002B2CF9AE}" pid="13" name="FileGUID">
    <vt:lpwstr>06957287-7e50-48a8-bfc1-cae4cd09538e</vt:lpwstr>
  </property>
  <property fmtid="{D5CDD505-2E9C-101B-9397-08002B2CF9AE}" pid="14" name="_Category">
    <vt:lpwstr/>
  </property>
  <property fmtid="{D5CDD505-2E9C-101B-9397-08002B2CF9AE}" pid="15" name="Categories">
    <vt:lpwstr/>
  </property>
  <property fmtid="{D5CDD505-2E9C-101B-9397-08002B2CF9AE}" pid="16" name="Approval Level">
    <vt:lpwstr/>
  </property>
  <property fmtid="{D5CDD505-2E9C-101B-9397-08002B2CF9AE}" pid="17" name="Assigned To">
    <vt:lpwstr/>
  </property>
  <property fmtid="{D5CDD505-2E9C-101B-9397-08002B2CF9AE}" pid="18" name="Keywords">
    <vt:lpwstr/>
  </property>
  <property fmtid="{D5CDD505-2E9C-101B-9397-08002B2CF9AE}" pid="19" name="DateEditingEnded">
    <vt:lpwstr/>
  </property>
  <property fmtid="{D5CDD505-2E9C-101B-9397-08002B2CF9AE}" pid="20" name="_Author">
    <vt:lpwstr>jim.shumadine</vt:lpwstr>
  </property>
  <property fmtid="{D5CDD505-2E9C-101B-9397-08002B2CF9AE}" pid="21" name="display_urn:schemas-microsoft-com:office:office#Editor">
    <vt:lpwstr>Alston, Sherry</vt:lpwstr>
  </property>
  <property fmtid="{D5CDD505-2E9C-101B-9397-08002B2CF9AE}" pid="22" name="display_urn:schemas-microsoft-com:office:office#Author">
    <vt:lpwstr>Stevenson, Donald</vt:lpwstr>
  </property>
  <property fmtid="{D5CDD505-2E9C-101B-9397-08002B2CF9AE}" pid="23" name="display_urn:schemas-microsoft-com:office:office#Faculty_x0020_Sponsor_x002A_">
    <vt:lpwstr>Schill, Michael</vt:lpwstr>
  </property>
  <property fmtid="{D5CDD505-2E9C-101B-9397-08002B2CF9AE}" pid="24" name="New or Revision?">
    <vt:lpwstr/>
  </property>
  <property fmtid="{D5CDD505-2E9C-101B-9397-08002B2CF9AE}" pid="25" name="SWAT">
    <vt:lpwstr>1</vt:lpwstr>
  </property>
  <property fmtid="{D5CDD505-2E9C-101B-9397-08002B2CF9AE}" pid="26" name="display_urn:schemas-microsoft-com:office:office#Approver_x002A_">
    <vt:lpwstr>Schill, Michael</vt:lpwstr>
  </property>
  <property fmtid="{D5CDD505-2E9C-101B-9397-08002B2CF9AE}" pid="27" name="Edit Type">
    <vt:lpwstr>SWAT/Truncated</vt:lpwstr>
  </property>
  <property fmtid="{D5CDD505-2E9C-101B-9397-08002B2CF9AE}" pid="28" name="Admin Assistant">
    <vt:lpwstr>241</vt:lpwstr>
  </property>
  <property fmtid="{D5CDD505-2E9C-101B-9397-08002B2CF9AE}" pid="29" name="display_urn:schemas-microsoft-com:office:office#Admin_x0020_Assistant">
    <vt:lpwstr>Oklesson, Lauren</vt:lpwstr>
  </property>
  <property fmtid="{D5CDD505-2E9C-101B-9397-08002B2CF9AE}" pid="30" name="WorkflowCreationPath">
    <vt:lpwstr>486cb3c1-c433-404d-83d7-2c91a01b85f5,4;486cb3c1-c433-404d-83d7-2c91a01b85f5,4;486cb3c1-c433-404d-83d7-2c91a01b85f5,4;486cb3c1-c433-404d-83d7-2c91a01b85f5,4;486cb3c1-c433-404d-83d7-2c91a01b85f5,4;486cb3c1-c433-404d-83d7-2c91a01b85f5,4;486cb3c1-c433-404d-83</vt:lpwstr>
  </property>
  <property fmtid="{D5CDD505-2E9C-101B-9397-08002B2CF9AE}" pid="31" name="display_urn:schemas-microsoft-com:office:office#DBP_x0020_Editor_x002A_">
    <vt:lpwstr>Stevenson, Donald</vt:lpwstr>
  </property>
  <property fmtid="{D5CDD505-2E9C-101B-9397-08002B2CF9AE}" pid="32" name="2nd Editor*">
    <vt:lpwstr/>
  </property>
  <property fmtid="{D5CDD505-2E9C-101B-9397-08002B2CF9AE}" pid="33" name="ContentType">
    <vt:lpwstr>Document</vt:lpwstr>
  </property>
  <property fmtid="{D5CDD505-2E9C-101B-9397-08002B2CF9AE}" pid="34" name="Editor">
    <vt:lpwstr>66;#DARDEN\alstons</vt:lpwstr>
  </property>
  <property fmtid="{D5CDD505-2E9C-101B-9397-08002B2CF9AE}" pid="35" name="DateInEditing">
    <vt:lpwstr/>
  </property>
  <property fmtid="{D5CDD505-2E9C-101B-9397-08002B2CF9AE}" pid="36" name="DateOfApproval">
    <vt:lpwstr/>
  </property>
  <property fmtid="{D5CDD505-2E9C-101B-9397-08002B2CF9AE}" pid="37" name="Created">
    <vt:lpwstr/>
  </property>
  <property fmtid="{D5CDD505-2E9C-101B-9397-08002B2CF9AE}" pid="38" name="Modified">
    <vt:lpwstr>2012-06-06T20:04:25Z</vt:lpwstr>
  </property>
  <property fmtid="{D5CDD505-2E9C-101B-9397-08002B2CF9AE}" pid="39" name="DatePending">
    <vt:lpwstr/>
  </property>
  <property fmtid="{D5CDD505-2E9C-101B-9397-08002B2CF9AE}" pid="40" name="ContentTypeId">
    <vt:lpwstr>0x010100EF5396E5AC836A4A9A6CB1BB1B648CB3</vt:lpwstr>
  </property>
</Properties>
</file>